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d.docs.live.net/ab2ab2924c1df424/デスクトップ/kimuakilaboo/"/>
    </mc:Choice>
  </mc:AlternateContent>
  <xr:revisionPtr revIDLastSave="117" documentId="8_{8ECE49B4-2C6F-4BD2-B791-2FF69F36C042}" xr6:coauthVersionLast="47" xr6:coauthVersionMax="47" xr10:uidLastSave="{8BAC8BA0-705A-4E0B-90E5-CC8988B8EF9F}"/>
  <bookViews>
    <workbookView xWindow="900" yWindow="636" windowWidth="19716" windowHeight="10896" firstSheet="7" activeTab="10" xr2:uid="{90AC6D4D-95A4-4765-A374-4351814F90F1}"/>
  </bookViews>
  <sheets>
    <sheet name="分散分析表（f）の求め方" sheetId="1" r:id="rId1"/>
    <sheet name="Chi２乗値を使う検定" sheetId="7" r:id="rId2"/>
    <sheet name="chi2乗検定の説明kogolabo" sheetId="14" r:id="rId3"/>
    <sheet name="代表値の求め方" sheetId="2" r:id="rId4"/>
    <sheet name="誤差解析での代表値の求め方" sheetId="9" r:id="rId5"/>
    <sheet name="ロジスティック回帰分析の基本" sheetId="10" r:id="rId6"/>
    <sheet name="ロジスティック回帰分析の応用" sheetId="12" r:id="rId7"/>
    <sheet name="オッズ比とリスク比" sheetId="11" r:id="rId8"/>
    <sheet name="高木博文先生のロジットの説明" sheetId="13" r:id="rId9"/>
    <sheet name="相関係数の求め方" sheetId="3" r:id="rId10"/>
    <sheet name="回帰式の求め方" sheetId="4" r:id="rId11"/>
    <sheet name="重回帰式の基本" sheetId="8" r:id="rId12"/>
    <sheet name="母比率の区間推定法" sheetId="5" r:id="rId13"/>
    <sheet name="単群の区間推定法" sheetId="16" r:id="rId14"/>
    <sheet name="対応のないt検定前後の変化" sheetId="15" r:id="rId15"/>
    <sheet name="t検定単群2群の平均値の差" sheetId="6" r:id="rId16"/>
    <sheet name="ノンパラメトリック検定の種類" sheetId="17" r:id="rId17"/>
    <sheet name="クラスカルウオリス検定-R" sheetId="18" r:id="rId18"/>
    <sheet name="ノンパラSPSS利用覚書" sheetId="19" r:id="rId19"/>
  </sheets>
  <definedNames>
    <definedName name="bunken" localSheetId="7">オッズ比とリスク比!$B$355</definedName>
    <definedName name="hajimeni" localSheetId="7">オッズ比とリスク比!$B$93</definedName>
    <definedName name="logistic" localSheetId="7">オッズ比とリスク比!$B$273</definedName>
    <definedName name="owarini" localSheetId="7">オッズ比とリスク比!$B$345</definedName>
    <definedName name="riskbasic" localSheetId="7">オッズ比とリスク比!$B$107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5" l="1"/>
  <c r="B5" i="5" s="1"/>
  <c r="C5" i="5" s="1"/>
  <c r="C3" i="5"/>
  <c r="D3" i="5" s="1"/>
  <c r="E14" i="5"/>
  <c r="B9" i="16"/>
  <c r="C1" i="16"/>
  <c r="I10" i="16" s="1"/>
  <c r="K18" i="4"/>
  <c r="B16" i="3"/>
  <c r="H12" i="3"/>
  <c r="B4" i="15"/>
  <c r="B5" i="15"/>
  <c r="B6" i="15"/>
  <c r="B7" i="15"/>
  <c r="B8" i="15"/>
  <c r="B3" i="15"/>
  <c r="C9" i="15"/>
  <c r="E10" i="6"/>
  <c r="D10" i="6"/>
  <c r="B13" i="14"/>
  <c r="B14" i="14"/>
  <c r="B23" i="14"/>
  <c r="B24" i="14"/>
  <c r="B31" i="14"/>
  <c r="B32" i="14"/>
  <c r="B41" i="14"/>
  <c r="B42" i="14"/>
  <c r="B43" i="14"/>
  <c r="B16" i="9"/>
  <c r="B17" i="9" s="1"/>
  <c r="C2" i="9"/>
  <c r="C17" i="1"/>
  <c r="C2" i="2"/>
  <c r="B16" i="2"/>
  <c r="B17" i="2" s="1"/>
  <c r="E2" i="6"/>
  <c r="D2" i="6"/>
  <c r="X2" i="8"/>
  <c r="N2" i="8"/>
  <c r="D2" i="8"/>
  <c r="D1" i="4"/>
  <c r="D1" i="3"/>
  <c r="B260" i="13"/>
  <c r="B261" i="13"/>
  <c r="D8" i="11"/>
  <c r="F14" i="11" s="1"/>
  <c r="D6" i="11"/>
  <c r="C6" i="11"/>
  <c r="E5" i="11"/>
  <c r="E4" i="11"/>
  <c r="D6" i="7"/>
  <c r="C6" i="7"/>
  <c r="E5" i="7"/>
  <c r="E4" i="7"/>
  <c r="E12" i="5" l="1"/>
  <c r="I7" i="5"/>
  <c r="E10" i="5"/>
  <c r="D5" i="5"/>
  <c r="B10" i="16"/>
  <c r="C6" i="16" s="1"/>
  <c r="D6" i="16" s="1"/>
  <c r="B9" i="15"/>
  <c r="B10" i="15" s="1"/>
  <c r="D1" i="15"/>
  <c r="L11" i="15" s="1"/>
  <c r="F15" i="11"/>
  <c r="C15" i="9"/>
  <c r="D15" i="9" s="1"/>
  <c r="C7" i="9"/>
  <c r="D7" i="9" s="1"/>
  <c r="C10" i="9"/>
  <c r="D10" i="9" s="1"/>
  <c r="C13" i="9"/>
  <c r="D13" i="9" s="1"/>
  <c r="C9" i="9"/>
  <c r="D9" i="9" s="1"/>
  <c r="C12" i="9"/>
  <c r="D12" i="9" s="1"/>
  <c r="C11" i="9"/>
  <c r="D11" i="9" s="1"/>
  <c r="C6" i="9"/>
  <c r="D6" i="9" s="1"/>
  <c r="C8" i="9"/>
  <c r="D8" i="9" s="1"/>
  <c r="C14" i="9"/>
  <c r="D14" i="9" s="1"/>
  <c r="E6" i="7"/>
  <c r="E19" i="7" s="1"/>
  <c r="D10" i="11"/>
  <c r="E6" i="11"/>
  <c r="C16" i="8"/>
  <c r="M16" i="8"/>
  <c r="W16" i="8"/>
  <c r="E13" i="5" l="1"/>
  <c r="E15" i="5" s="1"/>
  <c r="K7" i="5" s="1"/>
  <c r="I7" i="16"/>
  <c r="C5" i="16"/>
  <c r="D5" i="16" s="1"/>
  <c r="I8" i="16"/>
  <c r="I9" i="16"/>
  <c r="C8" i="16"/>
  <c r="D8" i="16" s="1"/>
  <c r="C4" i="16"/>
  <c r="D4" i="16" s="1"/>
  <c r="C3" i="16"/>
  <c r="D3" i="16" s="1"/>
  <c r="C7" i="16"/>
  <c r="D7" i="16" s="1"/>
  <c r="D6" i="15"/>
  <c r="F6" i="15" s="1"/>
  <c r="D5" i="15"/>
  <c r="F5" i="15" s="1"/>
  <c r="D3" i="15"/>
  <c r="F3" i="15" s="1"/>
  <c r="F9" i="15" s="1"/>
  <c r="F11" i="15" s="1"/>
  <c r="D4" i="15"/>
  <c r="F4" i="15" s="1"/>
  <c r="L9" i="15"/>
  <c r="L7" i="15"/>
  <c r="L8" i="15"/>
  <c r="D8" i="15"/>
  <c r="F8" i="15" s="1"/>
  <c r="D7" i="15"/>
  <c r="F7" i="15" s="1"/>
  <c r="F25" i="11"/>
  <c r="F24" i="11"/>
  <c r="C10" i="15"/>
  <c r="E3" i="15"/>
  <c r="G3" i="15" s="1"/>
  <c r="E7" i="15"/>
  <c r="G7" i="15" s="1"/>
  <c r="D9" i="15"/>
  <c r="D18" i="9"/>
  <c r="D19" i="9" s="1"/>
  <c r="D20" i="9" s="1"/>
  <c r="D21" i="9" s="1"/>
  <c r="E18" i="7"/>
  <c r="E17" i="7"/>
  <c r="E16" i="7"/>
  <c r="G16" i="7" s="1"/>
  <c r="G20" i="7" s="1"/>
  <c r="W9" i="8"/>
  <c r="V9" i="8"/>
  <c r="M9" i="8"/>
  <c r="L9" i="8"/>
  <c r="C9" i="8"/>
  <c r="B9" i="8"/>
  <c r="E17" i="5" l="1"/>
  <c r="D9" i="16"/>
  <c r="D11" i="16" s="1"/>
  <c r="D12" i="16" s="1"/>
  <c r="D13" i="16" s="1"/>
  <c r="K7" i="16" s="1"/>
  <c r="C9" i="16"/>
  <c r="E5" i="15"/>
  <c r="G5" i="15" s="1"/>
  <c r="E8" i="15"/>
  <c r="G8" i="15" s="1"/>
  <c r="E6" i="15"/>
  <c r="G6" i="15" s="1"/>
  <c r="E4" i="15"/>
  <c r="F16" i="15"/>
  <c r="F17" i="15" s="1"/>
  <c r="F12" i="15"/>
  <c r="F13" i="15" s="1"/>
  <c r="N7" i="15" s="1"/>
  <c r="B10" i="8"/>
  <c r="L10" i="8"/>
  <c r="C10" i="8"/>
  <c r="M10" i="8"/>
  <c r="V10" i="8"/>
  <c r="W10" i="8"/>
  <c r="D16" i="16" l="1"/>
  <c r="D17" i="16" s="1"/>
  <c r="K8" i="16" s="1"/>
  <c r="M7" i="16"/>
  <c r="O7" i="16"/>
  <c r="G4" i="15"/>
  <c r="G9" i="15" s="1"/>
  <c r="G11" i="15" s="1"/>
  <c r="E9" i="15"/>
  <c r="P7" i="15"/>
  <c r="R7" i="15"/>
  <c r="F18" i="15"/>
  <c r="N8" i="15"/>
  <c r="Y5" i="8"/>
  <c r="AA5" i="8" s="1"/>
  <c r="Y6" i="8"/>
  <c r="AA6" i="8" s="1"/>
  <c r="X5" i="8"/>
  <c r="X6" i="8"/>
  <c r="O4" i="8"/>
  <c r="Q4" i="8" s="1"/>
  <c r="O6" i="8"/>
  <c r="Q6" i="8" s="1"/>
  <c r="O5" i="8"/>
  <c r="Q5" i="8" s="1"/>
  <c r="E6" i="8"/>
  <c r="G6" i="8" s="1"/>
  <c r="E5" i="8"/>
  <c r="G5" i="8" s="1"/>
  <c r="N6" i="8"/>
  <c r="N5" i="8"/>
  <c r="D7" i="8"/>
  <c r="D5" i="8"/>
  <c r="D6" i="8"/>
  <c r="O8" i="8"/>
  <c r="Q8" i="8" s="1"/>
  <c r="O7" i="8"/>
  <c r="O9" i="8" s="1"/>
  <c r="D8" i="8"/>
  <c r="F8" i="8" s="1"/>
  <c r="D4" i="8"/>
  <c r="X7" i="8"/>
  <c r="X8" i="8"/>
  <c r="X4" i="8"/>
  <c r="E8" i="8"/>
  <c r="G8" i="8" s="1"/>
  <c r="E4" i="8"/>
  <c r="G4" i="8" s="1"/>
  <c r="E7" i="8"/>
  <c r="Y7" i="8"/>
  <c r="AA7" i="8" s="1"/>
  <c r="Y8" i="8"/>
  <c r="AA8" i="8" s="1"/>
  <c r="Y4" i="8"/>
  <c r="N4" i="8"/>
  <c r="N8" i="8"/>
  <c r="N7" i="8"/>
  <c r="P7" i="8" s="1"/>
  <c r="F7" i="8"/>
  <c r="D18" i="16" l="1"/>
  <c r="K9" i="16" s="1"/>
  <c r="O9" i="16" s="1"/>
  <c r="M8" i="16"/>
  <c r="O8" i="16"/>
  <c r="G12" i="15"/>
  <c r="G13" i="15" s="1"/>
  <c r="G16" i="15"/>
  <c r="G17" i="15" s="1"/>
  <c r="G18" i="15" s="1"/>
  <c r="N9" i="15"/>
  <c r="P9" i="15" s="1"/>
  <c r="L10" i="15"/>
  <c r="P8" i="15"/>
  <c r="R8" i="15"/>
  <c r="R4" i="8"/>
  <c r="Z6" i="8"/>
  <c r="AB6" i="8"/>
  <c r="H5" i="8"/>
  <c r="F5" i="8"/>
  <c r="P5" i="8"/>
  <c r="R5" i="8"/>
  <c r="Z5" i="8"/>
  <c r="AB5" i="8"/>
  <c r="D9" i="8"/>
  <c r="P6" i="8"/>
  <c r="R6" i="8"/>
  <c r="H6" i="8"/>
  <c r="F6" i="8"/>
  <c r="R7" i="8"/>
  <c r="Q7" i="8"/>
  <c r="Q9" i="8" s="1"/>
  <c r="F4" i="8"/>
  <c r="E9" i="8"/>
  <c r="H8" i="8"/>
  <c r="H4" i="8"/>
  <c r="H7" i="8"/>
  <c r="AA4" i="8"/>
  <c r="AA9" i="8" s="1"/>
  <c r="Y9" i="8"/>
  <c r="Z7" i="8"/>
  <c r="AB7" i="8"/>
  <c r="N9" i="8"/>
  <c r="P4" i="8"/>
  <c r="Z8" i="8"/>
  <c r="AB8" i="8"/>
  <c r="G7" i="8"/>
  <c r="G11" i="8" s="1"/>
  <c r="G12" i="8" s="1"/>
  <c r="G13" i="8" s="1"/>
  <c r="P8" i="8"/>
  <c r="R8" i="8"/>
  <c r="X9" i="8"/>
  <c r="Z4" i="8"/>
  <c r="AB4" i="8"/>
  <c r="G25" i="6"/>
  <c r="E16" i="6"/>
  <c r="D16" i="6"/>
  <c r="E11" i="6"/>
  <c r="G7" i="6" s="1"/>
  <c r="I7" i="6" s="1"/>
  <c r="D11" i="6"/>
  <c r="F7" i="6" s="1"/>
  <c r="M9" i="16" l="1"/>
  <c r="R9" i="15"/>
  <c r="K7" i="6"/>
  <c r="H7" i="6"/>
  <c r="O24" i="6"/>
  <c r="F11" i="8"/>
  <c r="F12" i="8" s="1"/>
  <c r="F13" i="8" s="1"/>
  <c r="F5" i="6"/>
  <c r="F4" i="6"/>
  <c r="G6" i="6"/>
  <c r="I6" i="6" s="1"/>
  <c r="G5" i="6"/>
  <c r="I5" i="6" s="1"/>
  <c r="G4" i="6"/>
  <c r="H9" i="8"/>
  <c r="R9" i="8"/>
  <c r="Q11" i="8"/>
  <c r="Q12" i="8" s="1"/>
  <c r="Q13" i="8" s="1"/>
  <c r="F9" i="8"/>
  <c r="H11" i="8"/>
  <c r="H12" i="8" s="1"/>
  <c r="B16" i="8" s="1"/>
  <c r="R11" i="8"/>
  <c r="R12" i="8" s="1"/>
  <c r="AB11" i="8"/>
  <c r="AB9" i="8"/>
  <c r="Z9" i="8"/>
  <c r="Z11" i="8"/>
  <c r="P9" i="8"/>
  <c r="P11" i="8"/>
  <c r="G9" i="8"/>
  <c r="AA11" i="8"/>
  <c r="N22" i="6"/>
  <c r="F9" i="6"/>
  <c r="G8" i="6"/>
  <c r="I8" i="6" s="1"/>
  <c r="F8" i="6"/>
  <c r="F6" i="6"/>
  <c r="H6" i="6" s="1"/>
  <c r="G9" i="6"/>
  <c r="I9" i="6" s="1"/>
  <c r="I12" i="4"/>
  <c r="I13" i="4" s="1"/>
  <c r="I14" i="4" s="1"/>
  <c r="C9" i="4"/>
  <c r="C10" i="4" s="1"/>
  <c r="B9" i="4"/>
  <c r="B10" i="4" s="1"/>
  <c r="C9" i="3"/>
  <c r="C10" i="3" s="1"/>
  <c r="B9" i="3"/>
  <c r="B10" i="3" s="1"/>
  <c r="C9" i="2"/>
  <c r="D9" i="2" s="1"/>
  <c r="E4" i="4" l="1"/>
  <c r="G4" i="4" s="1"/>
  <c r="E5" i="4"/>
  <c r="G5" i="4" s="1"/>
  <c r="E6" i="4"/>
  <c r="G6" i="4" s="1"/>
  <c r="E7" i="4"/>
  <c r="G7" i="4" s="1"/>
  <c r="D8" i="4"/>
  <c r="F8" i="4" s="1"/>
  <c r="D5" i="4"/>
  <c r="D6" i="4"/>
  <c r="D7" i="4"/>
  <c r="I4" i="6"/>
  <c r="I10" i="6" s="1"/>
  <c r="I13" i="6" s="1"/>
  <c r="I14" i="6" s="1"/>
  <c r="I18" i="6" s="1"/>
  <c r="G10" i="6"/>
  <c r="F10" i="6"/>
  <c r="K6" i="6"/>
  <c r="E3" i="3"/>
  <c r="G3" i="3" s="1"/>
  <c r="E5" i="3"/>
  <c r="G5" i="3" s="1"/>
  <c r="E4" i="3"/>
  <c r="G4" i="3" s="1"/>
  <c r="E6" i="3"/>
  <c r="G6" i="3" s="1"/>
  <c r="E7" i="3"/>
  <c r="G7" i="3" s="1"/>
  <c r="D3" i="3"/>
  <c r="F3" i="3" s="1"/>
  <c r="D5" i="3"/>
  <c r="D7" i="3"/>
  <c r="D4" i="3"/>
  <c r="D6" i="3"/>
  <c r="C14" i="2"/>
  <c r="D14" i="2" s="1"/>
  <c r="C7" i="2"/>
  <c r="D7" i="2" s="1"/>
  <c r="C8" i="2"/>
  <c r="D8" i="2" s="1"/>
  <c r="C10" i="2"/>
  <c r="D10" i="2" s="1"/>
  <c r="C11" i="2"/>
  <c r="D11" i="2" s="1"/>
  <c r="C12" i="2"/>
  <c r="D12" i="2" s="1"/>
  <c r="C13" i="2"/>
  <c r="D13" i="2" s="1"/>
  <c r="K4" i="6"/>
  <c r="H4" i="6"/>
  <c r="H5" i="6"/>
  <c r="K5" i="6"/>
  <c r="E8" i="4"/>
  <c r="G8" i="4" s="1"/>
  <c r="D3" i="4"/>
  <c r="F3" i="4" s="1"/>
  <c r="E3" i="4"/>
  <c r="G3" i="4" s="1"/>
  <c r="D8" i="3"/>
  <c r="F8" i="3" s="1"/>
  <c r="C6" i="2"/>
  <c r="D6" i="2" s="1"/>
  <c r="C15" i="2"/>
  <c r="D15" i="2" s="1"/>
  <c r="E8" i="3"/>
  <c r="D16" i="8"/>
  <c r="Z12" i="8"/>
  <c r="Z13" i="8" s="1"/>
  <c r="AA12" i="8"/>
  <c r="AA13" i="8" s="1"/>
  <c r="P12" i="8"/>
  <c r="P13" i="8" s="1"/>
  <c r="L16" i="8" s="1"/>
  <c r="AB12" i="8"/>
  <c r="E18" i="8"/>
  <c r="E19" i="8" s="1"/>
  <c r="K9" i="6"/>
  <c r="H9" i="6"/>
  <c r="H8" i="6"/>
  <c r="K8" i="6"/>
  <c r="D4" i="4"/>
  <c r="C16" i="1"/>
  <c r="C8" i="1"/>
  <c r="C9" i="1" s="1"/>
  <c r="D8" i="1"/>
  <c r="D9" i="1" s="1"/>
  <c r="B8" i="1"/>
  <c r="B9" i="1" s="1"/>
  <c r="H6" i="4" l="1"/>
  <c r="F6" i="4"/>
  <c r="H5" i="4"/>
  <c r="F5" i="4"/>
  <c r="F7" i="4"/>
  <c r="H7" i="4"/>
  <c r="H3" i="3"/>
  <c r="K10" i="6"/>
  <c r="K13" i="6" s="1"/>
  <c r="I12" i="6"/>
  <c r="I17" i="6" s="1"/>
  <c r="H12" i="6"/>
  <c r="H17" i="6" s="1"/>
  <c r="H10" i="6"/>
  <c r="H13" i="6" s="1"/>
  <c r="I15" i="6"/>
  <c r="K12" i="6"/>
  <c r="H15" i="6"/>
  <c r="F5" i="3"/>
  <c r="H5" i="3"/>
  <c r="F7" i="3"/>
  <c r="H7" i="3"/>
  <c r="F6" i="3"/>
  <c r="H6" i="3"/>
  <c r="H4" i="3"/>
  <c r="F4" i="3"/>
  <c r="D18" i="2"/>
  <c r="D19" i="2" s="1"/>
  <c r="D20" i="2" s="1"/>
  <c r="D21" i="2" s="1"/>
  <c r="E9" i="4"/>
  <c r="G9" i="4"/>
  <c r="H8" i="4"/>
  <c r="H3" i="4"/>
  <c r="G11" i="4"/>
  <c r="G12" i="4" s="1"/>
  <c r="G13" i="4" s="1"/>
  <c r="D9" i="3"/>
  <c r="G8" i="3"/>
  <c r="H8" i="3"/>
  <c r="E9" i="3"/>
  <c r="V16" i="8"/>
  <c r="H31" i="8" s="1"/>
  <c r="N16" i="8"/>
  <c r="O18" i="8"/>
  <c r="O19" i="8" s="1"/>
  <c r="F4" i="4"/>
  <c r="H4" i="4"/>
  <c r="D9" i="4"/>
  <c r="E8" i="1"/>
  <c r="E9" i="1" s="1"/>
  <c r="F11" i="4" l="1"/>
  <c r="G19" i="6"/>
  <c r="F11" i="3"/>
  <c r="I9" i="3" s="1"/>
  <c r="I12" i="3" s="1"/>
  <c r="I13" i="3" s="1"/>
  <c r="I14" i="3" s="1"/>
  <c r="M31" i="8"/>
  <c r="P33" i="8"/>
  <c r="F12" i="3"/>
  <c r="F13" i="3" s="1"/>
  <c r="G5" i="1"/>
  <c r="J5" i="1" s="1"/>
  <c r="F5" i="1"/>
  <c r="I5" i="1" s="1"/>
  <c r="H5" i="1"/>
  <c r="K5" i="1" s="1"/>
  <c r="G4" i="1"/>
  <c r="J4" i="1" s="1"/>
  <c r="H4" i="1"/>
  <c r="K4" i="1" s="1"/>
  <c r="F4" i="1"/>
  <c r="I4" i="1" s="1"/>
  <c r="G30" i="8"/>
  <c r="L30" i="8" s="1"/>
  <c r="H9" i="4"/>
  <c r="H11" i="4"/>
  <c r="H12" i="4" s="1"/>
  <c r="H11" i="3"/>
  <c r="G11" i="3"/>
  <c r="G12" i="3" s="1"/>
  <c r="G13" i="3" s="1"/>
  <c r="G31" i="8"/>
  <c r="Y18" i="8"/>
  <c r="Y19" i="8" s="1"/>
  <c r="X16" i="8"/>
  <c r="F9" i="4"/>
  <c r="G6" i="1"/>
  <c r="J6" i="1" s="1"/>
  <c r="H6" i="1"/>
  <c r="K6" i="1" s="1"/>
  <c r="F3" i="1"/>
  <c r="I3" i="1" s="1"/>
  <c r="F6" i="1"/>
  <c r="I6" i="1" s="1"/>
  <c r="G2" i="1"/>
  <c r="J2" i="1" s="1"/>
  <c r="F2" i="1"/>
  <c r="I2" i="1" s="1"/>
  <c r="H2" i="1"/>
  <c r="K2" i="1" s="1"/>
  <c r="G3" i="1"/>
  <c r="J3" i="1" s="1"/>
  <c r="H3" i="1"/>
  <c r="K3" i="1" s="1"/>
  <c r="H9" i="1"/>
  <c r="H11" i="1" s="1"/>
  <c r="F9" i="1"/>
  <c r="F11" i="1" s="1"/>
  <c r="G9" i="1"/>
  <c r="G11" i="1" s="1"/>
  <c r="F12" i="4" l="1"/>
  <c r="F13" i="4" s="1"/>
  <c r="B16" i="4" s="1"/>
  <c r="E18" i="4" s="1"/>
  <c r="E19" i="4" s="1"/>
  <c r="H14" i="6"/>
  <c r="G20" i="6" s="1"/>
  <c r="G22" i="6" s="1"/>
  <c r="L31" i="8"/>
  <c r="N33" i="8"/>
  <c r="H12" i="1"/>
  <c r="B15" i="1" s="1"/>
  <c r="D15" i="1" s="1"/>
  <c r="K11" i="1"/>
  <c r="B17" i="1" s="1"/>
  <c r="O7" i="5" l="1"/>
  <c r="H18" i="6"/>
  <c r="G24" i="6"/>
  <c r="P22" i="6" s="1"/>
  <c r="R22" i="6" s="1"/>
  <c r="B16" i="1"/>
  <c r="D16" i="1" s="1"/>
  <c r="E15" i="1" s="1"/>
  <c r="F18" i="1" s="1"/>
  <c r="T22" i="6" l="1"/>
  <c r="M7" i="5"/>
</calcChain>
</file>

<file path=xl/sharedStrings.xml><?xml version="1.0" encoding="utf-8"?>
<sst xmlns="http://schemas.openxmlformats.org/spreadsheetml/2006/main" count="1098" uniqueCount="775">
  <si>
    <t>要因1</t>
    <rPh sb="0" eb="2">
      <t>ヨウイン</t>
    </rPh>
    <phoneticPr fontId="2"/>
  </si>
  <si>
    <t>要因2</t>
    <rPh sb="0" eb="2">
      <t>ヨウイン</t>
    </rPh>
    <phoneticPr fontId="2"/>
  </si>
  <si>
    <t>要因3</t>
    <rPh sb="0" eb="2">
      <t>ヨウイン</t>
    </rPh>
    <phoneticPr fontId="2"/>
  </si>
  <si>
    <t>全部</t>
    <rPh sb="0" eb="2">
      <t>ゼンブ</t>
    </rPh>
    <phoneticPr fontId="2"/>
  </si>
  <si>
    <t>総和</t>
    <rPh sb="0" eb="2">
      <t>ソウワ</t>
    </rPh>
    <phoneticPr fontId="2"/>
  </si>
  <si>
    <t>平均</t>
    <rPh sb="0" eb="2">
      <t>ヘイキン</t>
    </rPh>
    <phoneticPr fontId="2"/>
  </si>
  <si>
    <t>群平均-総平均</t>
    <rPh sb="0" eb="1">
      <t>グン</t>
    </rPh>
    <rPh sb="1" eb="3">
      <t>ヘイキン</t>
    </rPh>
    <rPh sb="4" eb="7">
      <t>ソウヘイキン</t>
    </rPh>
    <phoneticPr fontId="2"/>
  </si>
  <si>
    <t>個々-平均（偏差）</t>
    <rPh sb="0" eb="2">
      <t>ココ</t>
    </rPh>
    <rPh sb="3" eb="5">
      <t>ヘイキン</t>
    </rPh>
    <rPh sb="6" eb="8">
      <t>ヘンサ</t>
    </rPh>
    <phoneticPr fontId="2"/>
  </si>
  <si>
    <t>偏差二乗（平方）</t>
    <rPh sb="0" eb="2">
      <t>ヘンサ</t>
    </rPh>
    <rPh sb="2" eb="4">
      <t>ニジョウ</t>
    </rPh>
    <rPh sb="5" eb="7">
      <t>ヘイホウ</t>
    </rPh>
    <phoneticPr fontId="2"/>
  </si>
  <si>
    <t>個々のSS</t>
    <rPh sb="0" eb="2">
      <t>ココ</t>
    </rPh>
    <phoneticPr fontId="2"/>
  </si>
  <si>
    <t>群のSS</t>
    <rPh sb="0" eb="1">
      <t>グン</t>
    </rPh>
    <phoneticPr fontId="2"/>
  </si>
  <si>
    <t>×3倍</t>
    <rPh sb="2" eb="3">
      <t>バイ</t>
    </rPh>
    <phoneticPr fontId="2"/>
  </si>
  <si>
    <t>SS</t>
    <phoneticPr fontId="2"/>
  </si>
  <si>
    <t>Df</t>
    <phoneticPr fontId="2"/>
  </si>
  <si>
    <t>F</t>
    <phoneticPr fontId="2"/>
  </si>
  <si>
    <t>群（要因）間</t>
    <rPh sb="0" eb="1">
      <t>グン</t>
    </rPh>
    <rPh sb="2" eb="4">
      <t>ヨウイン</t>
    </rPh>
    <rPh sb="5" eb="6">
      <t>カン</t>
    </rPh>
    <phoneticPr fontId="2"/>
  </si>
  <si>
    <t>誤差（要因内）</t>
    <rPh sb="0" eb="2">
      <t>ゴサ</t>
    </rPh>
    <rPh sb="3" eb="5">
      <t>ヨウイン</t>
    </rPh>
    <rPh sb="5" eb="6">
      <t>ナイ</t>
    </rPh>
    <phoneticPr fontId="2"/>
  </si>
  <si>
    <t>全体</t>
    <rPh sb="0" eb="2">
      <t>ゼンタイ</t>
    </rPh>
    <phoneticPr fontId="2"/>
  </si>
  <si>
    <t>SS/Dｆ</t>
    <phoneticPr fontId="2"/>
  </si>
  <si>
    <t>ｘ</t>
    <phoneticPr fontId="2"/>
  </si>
  <si>
    <t>S</t>
    <phoneticPr fontId="2"/>
  </si>
  <si>
    <t>Mean</t>
    <phoneticPr fontId="2"/>
  </si>
  <si>
    <t>偏差</t>
    <rPh sb="0" eb="2">
      <t>ヘンサ</t>
    </rPh>
    <phoneticPr fontId="2"/>
  </si>
  <si>
    <t>偏差二乗</t>
    <rPh sb="0" eb="2">
      <t>ヘンサ</t>
    </rPh>
    <rPh sb="2" eb="4">
      <t>ニジョウ</t>
    </rPh>
    <phoneticPr fontId="2"/>
  </si>
  <si>
    <t>平方和</t>
    <rPh sb="0" eb="2">
      <t>ヘイホウ</t>
    </rPh>
    <rPh sb="2" eb="3">
      <t>ワ</t>
    </rPh>
    <phoneticPr fontId="2"/>
  </si>
  <si>
    <t>分散</t>
    <rPh sb="0" eb="2">
      <t>ブンサン</t>
    </rPh>
    <phoneticPr fontId="2"/>
  </si>
  <si>
    <t>個数＝</t>
  </si>
  <si>
    <t>標準偏差</t>
    <rPh sb="0" eb="2">
      <t>ヒョウジュン</t>
    </rPh>
    <rPh sb="2" eb="4">
      <t>ヘンサ</t>
    </rPh>
    <phoneticPr fontId="2"/>
  </si>
  <si>
    <t>標準誤差</t>
    <rPh sb="0" eb="2">
      <t>ヒョウジュン</t>
    </rPh>
    <rPh sb="2" eb="4">
      <t>ゴサ</t>
    </rPh>
    <phoneticPr fontId="2"/>
  </si>
  <si>
    <t>ｙ</t>
    <phoneticPr fontId="2"/>
  </si>
  <si>
    <t>偏差ｘ</t>
    <rPh sb="0" eb="2">
      <t>ヘンサ</t>
    </rPh>
    <phoneticPr fontId="2"/>
  </si>
  <si>
    <t>偏差ｙ</t>
    <rPh sb="0" eb="2">
      <t>ヘンサ</t>
    </rPh>
    <phoneticPr fontId="2"/>
  </si>
  <si>
    <t>偏差二乗ｘ</t>
    <rPh sb="0" eb="2">
      <t>ヘンサ</t>
    </rPh>
    <rPh sb="2" eb="4">
      <t>ニジョウ</t>
    </rPh>
    <phoneticPr fontId="2"/>
  </si>
  <si>
    <t>偏差二乗ｙ</t>
    <rPh sb="0" eb="2">
      <t>ヘンサ</t>
    </rPh>
    <rPh sb="2" eb="4">
      <t>ニジョウ</t>
    </rPh>
    <phoneticPr fontId="2"/>
  </si>
  <si>
    <t>偏差積</t>
    <rPh sb="0" eb="2">
      <t>ヘンサ</t>
    </rPh>
    <rPh sb="2" eb="3">
      <t>セキ</t>
    </rPh>
    <phoneticPr fontId="2"/>
  </si>
  <si>
    <t>共分散</t>
    <rPh sb="0" eb="3">
      <t>キョウブンサン</t>
    </rPh>
    <phoneticPr fontId="2"/>
  </si>
  <si>
    <t>相関係数</t>
    <rPh sb="0" eb="2">
      <t>ソウカン</t>
    </rPh>
    <rPh sb="2" eb="4">
      <t>ケイスウ</t>
    </rPh>
    <phoneticPr fontId="2"/>
  </si>
  <si>
    <t>Y＝Ax+B</t>
    <phoneticPr fontId="2"/>
  </si>
  <si>
    <t>A=</t>
    <phoneticPr fontId="2"/>
  </si>
  <si>
    <t>B=</t>
    <phoneticPr fontId="2"/>
  </si>
  <si>
    <t>Z=</t>
    <phoneticPr fontId="2"/>
  </si>
  <si>
    <t>ｔ＝</t>
    <phoneticPr fontId="2"/>
  </si>
  <si>
    <t>注不偏分散</t>
    <rPh sb="0" eb="1">
      <t>チュウ</t>
    </rPh>
    <rPh sb="1" eb="3">
      <t>フヘン</t>
    </rPh>
    <rPh sb="3" eb="5">
      <t>ブンサン</t>
    </rPh>
    <phoneticPr fontId="2"/>
  </si>
  <si>
    <t>±</t>
    <phoneticPr fontId="2"/>
  </si>
  <si>
    <t>＝</t>
    <phoneticPr fontId="2"/>
  </si>
  <si>
    <t>ー</t>
    <phoneticPr fontId="2"/>
  </si>
  <si>
    <t>帰無仮説は棄却できない</t>
    <rPh sb="0" eb="4">
      <t>キムカセツ</t>
    </rPh>
    <rPh sb="5" eb="7">
      <t>キキャク</t>
    </rPh>
    <phoneticPr fontId="2"/>
  </si>
  <si>
    <t>帰無仮説は平均値は0である</t>
    <rPh sb="0" eb="4">
      <t>キムカセツ</t>
    </rPh>
    <rPh sb="5" eb="8">
      <t>ヘイキンチ</t>
    </rPh>
    <phoneticPr fontId="2"/>
  </si>
  <si>
    <t>対立仮説は平均値は0とは異なる</t>
    <rPh sb="0" eb="2">
      <t>タイリツ</t>
    </rPh>
    <rPh sb="2" eb="4">
      <t>カセツ</t>
    </rPh>
    <rPh sb="5" eb="8">
      <t>ヘイキンチ</t>
    </rPh>
    <rPh sb="12" eb="13">
      <t>コト</t>
    </rPh>
    <phoneticPr fontId="2"/>
  </si>
  <si>
    <t>t検定</t>
    <rPh sb="1" eb="3">
      <t>ケンテイ</t>
    </rPh>
    <phoneticPr fontId="2"/>
  </si>
  <si>
    <t>ｔ値を求め、95％有意水準（5％危険率）で稀な出来事か否かを判定する。</t>
    <rPh sb="1" eb="2">
      <t>チ</t>
    </rPh>
    <rPh sb="3" eb="4">
      <t>モト</t>
    </rPh>
    <rPh sb="9" eb="11">
      <t>ユウイ</t>
    </rPh>
    <rPh sb="11" eb="13">
      <t>スイジュン</t>
    </rPh>
    <rPh sb="16" eb="18">
      <t>キケン</t>
    </rPh>
    <rPh sb="18" eb="19">
      <t>リツ</t>
    </rPh>
    <rPh sb="21" eb="22">
      <t>マレ</t>
    </rPh>
    <rPh sb="23" eb="26">
      <t>デキゴト</t>
    </rPh>
    <rPh sb="27" eb="28">
      <t>イナ</t>
    </rPh>
    <rPh sb="30" eb="32">
      <t>ハンテイ</t>
    </rPh>
    <phoneticPr fontId="2"/>
  </si>
  <si>
    <t>帰無仮説は1群データでは平均値が0である</t>
    <rPh sb="0" eb="4">
      <t>キムカセツ</t>
    </rPh>
    <rPh sb="6" eb="7">
      <t>グン</t>
    </rPh>
    <rPh sb="12" eb="15">
      <t>ヘイキンチ</t>
    </rPh>
    <phoneticPr fontId="2"/>
  </si>
  <si>
    <t>帰無仮説は2群データで対応のない場合は平均値の差が0である</t>
    <rPh sb="0" eb="4">
      <t>キムカセツ</t>
    </rPh>
    <rPh sb="6" eb="7">
      <t>グン</t>
    </rPh>
    <rPh sb="11" eb="13">
      <t>タイオウ</t>
    </rPh>
    <rPh sb="16" eb="18">
      <t>バアイ</t>
    </rPh>
    <rPh sb="19" eb="22">
      <t>ヘイキンチ</t>
    </rPh>
    <rPh sb="23" eb="24">
      <t>サ</t>
    </rPh>
    <phoneticPr fontId="2"/>
  </si>
  <si>
    <t>帰無仮説は2群データで対応のある場合は平均値の差が0である</t>
    <rPh sb="0" eb="4">
      <t>キムカセツ</t>
    </rPh>
    <rPh sb="6" eb="7">
      <t>グン</t>
    </rPh>
    <rPh sb="11" eb="13">
      <t>タイオウ</t>
    </rPh>
    <rPh sb="16" eb="18">
      <t>バアイ</t>
    </rPh>
    <rPh sb="19" eb="22">
      <t>ヘイキンチ</t>
    </rPh>
    <rPh sb="23" eb="24">
      <t>サ</t>
    </rPh>
    <phoneticPr fontId="2"/>
  </si>
  <si>
    <t>1と3は同じ求め方　3においてはXa-Xb＝Xcというデータを作って、1群のデータと同じ処理</t>
    <rPh sb="4" eb="5">
      <t>オナ</t>
    </rPh>
    <rPh sb="6" eb="7">
      <t>モト</t>
    </rPh>
    <rPh sb="8" eb="9">
      <t>カタ</t>
    </rPh>
    <rPh sb="31" eb="32">
      <t>ツク</t>
    </rPh>
    <rPh sb="36" eb="37">
      <t>グン</t>
    </rPh>
    <rPh sb="42" eb="43">
      <t>オナ</t>
    </rPh>
    <rPh sb="44" eb="46">
      <t>ショリ</t>
    </rPh>
    <phoneticPr fontId="2"/>
  </si>
  <si>
    <t>2は</t>
    <phoneticPr fontId="2"/>
  </si>
  <si>
    <t>Xa-Xb-（μa-μb）を分子のおき、μの部分がイコール0として、ｔ統計量を求める</t>
    <rPh sb="14" eb="16">
      <t>ブンシ</t>
    </rPh>
    <rPh sb="22" eb="24">
      <t>ブブン</t>
    </rPh>
    <rPh sb="35" eb="38">
      <t>トウケイリョウ</t>
    </rPh>
    <rPh sb="39" eb="40">
      <t>モト</t>
    </rPh>
    <phoneticPr fontId="2"/>
  </si>
  <si>
    <t>要因-</t>
    <rPh sb="0" eb="2">
      <t>ヨウイン</t>
    </rPh>
    <phoneticPr fontId="2"/>
  </si>
  <si>
    <t>結果+</t>
    <rPh sb="0" eb="2">
      <t>ケッカ</t>
    </rPh>
    <phoneticPr fontId="2"/>
  </si>
  <si>
    <t>結果-</t>
    <rPh sb="0" eb="2">
      <t>ケッカ</t>
    </rPh>
    <phoneticPr fontId="2"/>
  </si>
  <si>
    <t>要因+</t>
    <rPh sb="0" eb="2">
      <t>ヨウイン</t>
    </rPh>
    <phoneticPr fontId="2"/>
  </si>
  <si>
    <t>a</t>
    <phoneticPr fontId="2"/>
  </si>
  <si>
    <t>b</t>
    <phoneticPr fontId="2"/>
  </si>
  <si>
    <t>c</t>
    <phoneticPr fontId="2"/>
  </si>
  <si>
    <t>d</t>
    <phoneticPr fontId="2"/>
  </si>
  <si>
    <t>Chi-SQUARE　χ二乗統計量</t>
    <rPh sb="12" eb="14">
      <t>ニジョウ</t>
    </rPh>
    <rPh sb="14" eb="17">
      <t>トウケイリョウ</t>
    </rPh>
    <phoneticPr fontId="2"/>
  </si>
  <si>
    <t>=</t>
    <phoneticPr fontId="2"/>
  </si>
  <si>
    <t>（観測値-期待値）の２乗/期待値</t>
    <rPh sb="1" eb="3">
      <t>カンソク</t>
    </rPh>
    <rPh sb="3" eb="4">
      <t>チ</t>
    </rPh>
    <rPh sb="5" eb="8">
      <t>キタイチ</t>
    </rPh>
    <rPh sb="11" eb="12">
      <t>ジョウ</t>
    </rPh>
    <rPh sb="13" eb="16">
      <t>キタイチ</t>
    </rPh>
    <phoneticPr fontId="2"/>
  </si>
  <si>
    <t>χ二乗の自由度は、要因のカテゴリー数-1×結果のカテゴリー数-1</t>
    <rPh sb="1" eb="3">
      <t>ニジョウ</t>
    </rPh>
    <rPh sb="4" eb="7">
      <t>ジユウド</t>
    </rPh>
    <rPh sb="9" eb="11">
      <t>ヨウイン</t>
    </rPh>
    <rPh sb="17" eb="18">
      <t>スウ</t>
    </rPh>
    <rPh sb="21" eb="23">
      <t>ケッカ</t>
    </rPh>
    <rPh sb="29" eb="30">
      <t>スウ</t>
    </rPh>
    <phoneticPr fontId="2"/>
  </si>
  <si>
    <t>片側検定のみとなる</t>
    <rPh sb="0" eb="2">
      <t>ヘンソク</t>
    </rPh>
    <rPh sb="2" eb="4">
      <t>ケンテイ</t>
    </rPh>
    <phoneticPr fontId="2"/>
  </si>
  <si>
    <t>クロス表上のデータの分析（関連度、適合度）頻度におけるカテゴリーの影響　関連性の偶然性の検定</t>
    <rPh sb="3" eb="4">
      <t>ヒョウ</t>
    </rPh>
    <rPh sb="4" eb="5">
      <t>ジョウ</t>
    </rPh>
    <rPh sb="10" eb="12">
      <t>ブンセキ</t>
    </rPh>
    <rPh sb="13" eb="15">
      <t>カンレン</t>
    </rPh>
    <rPh sb="15" eb="16">
      <t>ド</t>
    </rPh>
    <rPh sb="17" eb="19">
      <t>テキゴウ</t>
    </rPh>
    <rPh sb="19" eb="20">
      <t>ド</t>
    </rPh>
    <rPh sb="21" eb="23">
      <t>ヒンド</t>
    </rPh>
    <rPh sb="33" eb="35">
      <t>エイキョウ</t>
    </rPh>
    <rPh sb="36" eb="39">
      <t>カンレンセイ</t>
    </rPh>
    <rPh sb="40" eb="43">
      <t>グウゼンセイ</t>
    </rPh>
    <rPh sb="44" eb="46">
      <t>ケンテイ</t>
    </rPh>
    <phoneticPr fontId="2"/>
  </si>
  <si>
    <t>分散分析表</t>
    <rPh sb="0" eb="2">
      <t>ブンサン</t>
    </rPh>
    <rPh sb="2" eb="4">
      <t>ブンセキ</t>
    </rPh>
    <rPh sb="4" eb="5">
      <t>ヒョウ</t>
    </rPh>
    <phoneticPr fontId="2"/>
  </si>
  <si>
    <t>(不偏）分散</t>
    <rPh sb="1" eb="3">
      <t>フヘン</t>
    </rPh>
    <rPh sb="4" eb="6">
      <t>ブンサン</t>
    </rPh>
    <phoneticPr fontId="2"/>
  </si>
  <si>
    <t>ｔ</t>
    <phoneticPr fontId="2"/>
  </si>
  <si>
    <t>＝</t>
    <phoneticPr fontId="2"/>
  </si>
  <si>
    <t>Sdxy</t>
    <phoneticPr fontId="2"/>
  </si>
  <si>
    <t>ルートｎxy（H)</t>
    <phoneticPr fontId="2"/>
  </si>
  <si>
    <t>自由度</t>
    <rPh sb="0" eb="3">
      <t>ジユウド</t>
    </rPh>
    <phoneticPr fontId="2"/>
  </si>
  <si>
    <t>両側0.025：2.302</t>
    <rPh sb="0" eb="2">
      <t>リョウソク</t>
    </rPh>
    <phoneticPr fontId="2"/>
  </si>
  <si>
    <t>Lower</t>
    <phoneticPr fontId="2"/>
  </si>
  <si>
    <t>Upper</t>
    <phoneticPr fontId="2"/>
  </si>
  <si>
    <t>～</t>
    <phoneticPr fontId="2"/>
  </si>
  <si>
    <t>これらの平方根、nの平方根には、ルートの中身が調和平均</t>
  </si>
  <si>
    <t>独立2群の平均値の差</t>
    <rPh sb="0" eb="2">
      <t>ドクリツ</t>
    </rPh>
    <rPh sb="3" eb="4">
      <t>グン</t>
    </rPh>
    <rPh sb="5" eb="8">
      <t>ヘイキンチ</t>
    </rPh>
    <rPh sb="9" eb="10">
      <t>サ</t>
    </rPh>
    <phoneticPr fontId="2"/>
  </si>
  <si>
    <t>2群間の差のｔ値</t>
    <rPh sb="1" eb="3">
      <t>グンカン</t>
    </rPh>
    <rPh sb="4" eb="5">
      <t>サ</t>
    </rPh>
    <rPh sb="7" eb="8">
      <t>チ</t>
    </rPh>
    <phoneticPr fontId="2"/>
  </si>
  <si>
    <t>z</t>
    <phoneticPr fontId="2"/>
  </si>
  <si>
    <t>Z</t>
    <phoneticPr fontId="2"/>
  </si>
  <si>
    <t>ax</t>
    <phoneticPr fontId="2"/>
  </si>
  <si>
    <t>+</t>
    <phoneticPr fontId="2"/>
  </si>
  <si>
    <t>by</t>
    <phoneticPr fontId="2"/>
  </si>
  <si>
    <t>e</t>
    <phoneticPr fontId="2"/>
  </si>
  <si>
    <t>ｚ</t>
    <phoneticPr fontId="2"/>
  </si>
  <si>
    <t>Zhatt</t>
    <phoneticPr fontId="2"/>
  </si>
  <si>
    <t>-</t>
    <phoneticPr fontId="2"/>
  </si>
  <si>
    <t>平均0標準偏差１で整理、当然切片は０</t>
    <rPh sb="0" eb="2">
      <t>ヘイキン</t>
    </rPh>
    <rPh sb="3" eb="5">
      <t>ヒョウジュン</t>
    </rPh>
    <rPh sb="5" eb="7">
      <t>ヘンサ</t>
    </rPh>
    <rPh sb="9" eb="11">
      <t>セイリ</t>
    </rPh>
    <rPh sb="12" eb="14">
      <t>トウゼン</t>
    </rPh>
    <rPh sb="14" eb="16">
      <t>セッペン</t>
    </rPh>
    <phoneticPr fontId="2"/>
  </si>
  <si>
    <t>偏差z</t>
    <rPh sb="0" eb="2">
      <t>ヘンサ</t>
    </rPh>
    <phoneticPr fontId="2"/>
  </si>
  <si>
    <t>偏差二乗z</t>
    <rPh sb="0" eb="2">
      <t>ヘンサ</t>
    </rPh>
    <rPh sb="2" eb="4">
      <t>ニジョウ</t>
    </rPh>
    <phoneticPr fontId="2"/>
  </si>
  <si>
    <t>（時計回りに演算する）</t>
    <rPh sb="1" eb="3">
      <t>トケイ</t>
    </rPh>
    <rPh sb="3" eb="4">
      <t>マワ</t>
    </rPh>
    <rPh sb="6" eb="8">
      <t>エンザン</t>
    </rPh>
    <phoneticPr fontId="2"/>
  </si>
  <si>
    <t>rxy-(ryz*rxz)/(1-rxz^2)</t>
    <phoneticPr fontId="2"/>
  </si>
  <si>
    <t>rxy</t>
    <phoneticPr fontId="2"/>
  </si>
  <si>
    <t>ryz</t>
    <phoneticPr fontId="2"/>
  </si>
  <si>
    <t>rxz</t>
    <phoneticPr fontId="2"/>
  </si>
  <si>
    <t>rxz-(rxy*ryz)/(1-rxy^2)</t>
    <phoneticPr fontId="2"/>
  </si>
  <si>
    <t>Zに直接かかわらないrxyの影響を反映させるため、共通して分母に置いておく</t>
    <rPh sb="2" eb="4">
      <t>チョクセツ</t>
    </rPh>
    <rPh sb="14" eb="16">
      <t>エイキョウ</t>
    </rPh>
    <rPh sb="17" eb="19">
      <t>ハンエイ</t>
    </rPh>
    <rPh sb="25" eb="27">
      <t>キョウツウ</t>
    </rPh>
    <rPh sb="29" eb="31">
      <t>ブンボ</t>
    </rPh>
    <rPh sb="32" eb="33">
      <t>オ</t>
    </rPh>
    <phoneticPr fontId="2"/>
  </si>
  <si>
    <t>ｙに及ぼすXとZの力を見る場合、分母に直接ｙに関わらないrxzを置く</t>
    <rPh sb="2" eb="3">
      <t>オヨ</t>
    </rPh>
    <rPh sb="9" eb="10">
      <t>チカラ</t>
    </rPh>
    <rPh sb="11" eb="12">
      <t>ミ</t>
    </rPh>
    <rPh sb="13" eb="15">
      <t>バアイ</t>
    </rPh>
    <rPh sb="16" eb="18">
      <t>ブンボ</t>
    </rPh>
    <rPh sb="19" eb="21">
      <t>チョクセツ</t>
    </rPh>
    <rPh sb="23" eb="24">
      <t>カカ</t>
    </rPh>
    <rPh sb="32" eb="33">
      <t>オ</t>
    </rPh>
    <phoneticPr fontId="2"/>
  </si>
  <si>
    <t>yhatto</t>
    <phoneticPr fontId="2"/>
  </si>
  <si>
    <t>=</t>
    <phoneticPr fontId="2"/>
  </si>
  <si>
    <t>ax1</t>
    <phoneticPr fontId="2"/>
  </si>
  <si>
    <t>bx2+e</t>
    <phoneticPr fontId="2"/>
  </si>
  <si>
    <t>a=-0.480, b=1.468, e=?</t>
    <phoneticPr fontId="2"/>
  </si>
  <si>
    <t>標準偏回帰係数(β）</t>
    <rPh sb="0" eb="2">
      <t>ヒョウジュン</t>
    </rPh>
    <rPh sb="2" eb="3">
      <t>ヘン</t>
    </rPh>
    <rPh sb="3" eb="5">
      <t>カイキ</t>
    </rPh>
    <rPh sb="5" eb="7">
      <t>ケイスウ</t>
    </rPh>
    <phoneticPr fontId="2"/>
  </si>
  <si>
    <t>without_ xyz_偏回帰（B）</t>
    <rPh sb="13" eb="14">
      <t>ヘン</t>
    </rPh>
    <rPh sb="14" eb="16">
      <t>カイキ</t>
    </rPh>
    <phoneticPr fontId="2"/>
  </si>
  <si>
    <t>偏回帰係数からｚに及ぼす影響はy&gt;xであると評価する。</t>
    <rPh sb="0" eb="1">
      <t>ヘン</t>
    </rPh>
    <rPh sb="1" eb="3">
      <t>カイキ</t>
    </rPh>
    <rPh sb="3" eb="5">
      <t>ケイスウ</t>
    </rPh>
    <rPh sb="9" eb="10">
      <t>オヨ</t>
    </rPh>
    <rPh sb="12" eb="14">
      <t>エイキョウ</t>
    </rPh>
    <rPh sb="22" eb="24">
      <t>ヒョウカ</t>
    </rPh>
    <phoneticPr fontId="2"/>
  </si>
  <si>
    <t>Sum</t>
    <phoneticPr fontId="2"/>
  </si>
  <si>
    <t>例</t>
    <rPh sb="0" eb="1">
      <t>レイ</t>
    </rPh>
    <phoneticPr fontId="2"/>
  </si>
  <si>
    <t>xの偏差平方和</t>
    <rPh sb="2" eb="4">
      <t>ヘンサ</t>
    </rPh>
    <rPh sb="4" eb="6">
      <t>ヘイホウ</t>
    </rPh>
    <rPh sb="6" eb="7">
      <t>ワ</t>
    </rPh>
    <phoneticPr fontId="2"/>
  </si>
  <si>
    <t>SUM</t>
    <phoneticPr fontId="2"/>
  </si>
  <si>
    <t>偏差平方和（平方和）</t>
    <rPh sb="0" eb="2">
      <t>ヘンサ</t>
    </rPh>
    <rPh sb="2" eb="5">
      <t>ヘイホウワ</t>
    </rPh>
    <rPh sb="6" eb="9">
      <t>ヘイホウワ</t>
    </rPh>
    <phoneticPr fontId="2"/>
  </si>
  <si>
    <t>下限</t>
    <rPh sb="0" eb="2">
      <t>カゲン</t>
    </rPh>
    <phoneticPr fontId="2"/>
  </si>
  <si>
    <t>上限</t>
    <rPh sb="0" eb="2">
      <t>ジョウゲン</t>
    </rPh>
    <phoneticPr fontId="2"/>
  </si>
  <si>
    <t>95％信頼区間</t>
    <rPh sb="3" eb="7">
      <t>シンライクカン</t>
    </rPh>
    <phoneticPr fontId="2"/>
  </si>
  <si>
    <r>
      <t>  </t>
    </r>
    <r>
      <rPr>
        <sz val="14"/>
        <color rgb="FF444444"/>
        <rFont val="Arial"/>
        <family val="2"/>
      </rPr>
      <t>データの読み込み</t>
    </r>
  </si>
  <si>
    <t>＞ head(data)</t>
  </si>
  <si>
    <r>
      <t>n</t>
    </r>
    <r>
      <rPr>
        <sz val="7"/>
        <color rgb="FF444444"/>
        <rFont val="Times New Roman"/>
        <family val="1"/>
      </rPr>
      <t>  </t>
    </r>
    <r>
      <rPr>
        <sz val="14"/>
        <color rgb="FF444444"/>
        <rFont val="Arial"/>
        <family val="2"/>
      </rPr>
      <t>データレビュー</t>
    </r>
  </si>
  <si>
    <r>
      <t>n</t>
    </r>
    <r>
      <rPr>
        <sz val="7"/>
        <color rgb="FF444444"/>
        <rFont val="Times New Roman"/>
        <family val="1"/>
      </rPr>
      <t>  </t>
    </r>
    <r>
      <rPr>
        <sz val="14"/>
        <color rgb="FF444444"/>
        <rFont val="Arial"/>
        <family val="2"/>
      </rPr>
      <t>ロジスティック回帰直線：身長だけを使う</t>
    </r>
  </si>
  <si>
    <t>＞ res = glm(grclass ~ ht, data, family=binomial)</t>
  </si>
  <si>
    <t>＞ summary(res)</t>
  </si>
  <si>
    <t>glm( )はさまざまな一般化線形モデルによる解析をおこなう関数なので，ロジスティック回帰分析をおこなう際には，family=binomialと指定する必要がある．</t>
  </si>
  <si>
    <t>（注）</t>
  </si>
  <si>
    <t>＞ exp(0.30288)</t>
  </si>
  <si>
    <t>[1] 1.353752</t>
  </si>
  <si>
    <t>と直接手で入力しても良いのですが，間違いが起こりやすいので，以下のように解析結果resから係数を取り出しましょう．まず解析結果resには何がどこに入っているか見るために</t>
  </si>
  <si>
    <t>＞ names(res)</t>
  </si>
  <si>
    <t>とすると，以下のような結果が表示されます．これより，1番目に係数が格納されていることがわかります．そこで，res[[1]]とすることで切片と係数の推定値を見ることができます．</t>
  </si>
  <si>
    <t>＞ res[[1]]</t>
  </si>
  <si>
    <t>(Intercept)          ht</t>
  </si>
  <si>
    <t>-47.1723244   0.3028841</t>
  </si>
  <si>
    <t>さらに，この中の1番目の切片と，2番目のhtの係数を取り出すには，それぞれ</t>
  </si>
  <si>
    <t>＞ res[[1]][1]  # 切片の推定値</t>
  </si>
  <si>
    <t>＞ res[[1]][2]  # htの係数の推定値</t>
  </si>
  <si>
    <t>とすれば良いのです．htの係数をオッズ比に変換するには，</t>
  </si>
  <si>
    <t>＞ exp(res[[1]][2])</t>
  </si>
  <si>
    <t>とhtの係数だけを指数乗するか，</t>
  </si>
  <si>
    <t>＞exp(res[[1]])</t>
  </si>
  <si>
    <t>とすれば良いのです．後者のres[[1]]は切片と係数の2つの数値が入ったベクトルですが，ベクトルの成分ごとに指数乗されます．この結果，htのオッズ比は約1.35であることがわかります．htのように量的変数の場合は，1単位あたり（この場合はcm）のオッズ比であることに注意してください．</t>
  </si>
  <si>
    <t>(Intercept)           ht</t>
  </si>
  <si>
    <t>3.260767e-21  1.353757e+00</t>
  </si>
  <si>
    <t>（注）この計算結果にあるeは数字の10を表します．</t>
  </si>
  <si>
    <t>＞ fit = fitted(res)</t>
  </si>
  <si>
    <t>＞ plot(data$ht, fit)</t>
  </si>
  <si>
    <t>fitted( )は，得られたロジスティック回帰式による予測値を求める関数です．これによって，被験者ごとの予測値が得られるのですが，当然，実際のデータとは異なります．そのズレの小さなモデルが良いモデルなわけです．予測値を入れた変数fitを身長htに対してプロットする際に，ここでは，plot(X, Y)を使っています．これは，plot(Y~X, data) としても同じです．</t>
  </si>
  <si>
    <t>＞ plot(data$ht, data$grmax)</t>
  </si>
  <si>
    <t>＞ plot(data$ht, fit, col=”red”)  # 赤色にする</t>
  </si>
  <si>
    <t>身長が低いほうから高いほうにかけて観測値grmaxが0から1に移り変わるさまが見て取れます．また，赤色のロジスティック回帰モデルによる当てはめがどのようなものであるかも一目でわかります．</t>
  </si>
  <si>
    <t>＞ res2 = glm(grclass ~ ht + sex, data, family=binomial)</t>
  </si>
  <si>
    <t>＞ summary(res2)</t>
  </si>
  <si>
    <r>
      <t>¡</t>
    </r>
    <r>
      <rPr>
        <sz val="7"/>
        <color rgb="FF444444"/>
        <rFont val="Times New Roman"/>
        <family val="1"/>
      </rPr>
      <t>  </t>
    </r>
    <r>
      <rPr>
        <sz val="12"/>
        <color rgb="FF444444"/>
        <rFont val="Arial"/>
        <family val="2"/>
      </rPr>
      <t>この解析結果を解釈するためにオッズ比に変換しましょう．上述のように</t>
    </r>
  </si>
  <si>
    <t>＞ exp(res2[[1]])</t>
  </si>
  <si>
    <t>とすると，</t>
  </si>
  <si>
    <t>(Intercept)           ht         sexM</t>
  </si>
  <si>
    <t>6.769781e-15 1.227505e+00 1.302543e+01</t>
  </si>
  <si>
    <t>となり，htの1cmあたりのオッズ比は約1.23，男性の（女性にたいする）オッズ比は約1.30であるとわかります．このように説明変数が量的変数の場合は，1単位あたりのオッズ比になり，説明変数が質的変数の場合は，他のカテゴリー（女性など）に対するあるカテゴリー（男性など）のオッズ比となります．</t>
  </si>
  <si>
    <r>
      <t>¡</t>
    </r>
    <r>
      <rPr>
        <b/>
        <sz val="14"/>
        <color rgb="FF444444"/>
        <rFont val="Times New Roman"/>
        <family val="1"/>
      </rPr>
      <t>  </t>
    </r>
    <r>
      <rPr>
        <b/>
        <sz val="14"/>
        <color rgb="FF444444"/>
        <rFont val="Arial"/>
        <family val="2"/>
      </rPr>
      <t>握力をカテゴリ変数化した変数grclassを従属変数とし，身長htを説明変数とするロジスティック回帰分析をおこなう．つまり，grclassの1＝握力強，0＝握力弱を身長htデータだけを使って説明することを考える．</t>
    </r>
  </si>
  <si>
    <r>
      <t>¡</t>
    </r>
    <r>
      <rPr>
        <b/>
        <sz val="7"/>
        <color rgb="FF444444"/>
        <rFont val="Times New Roman"/>
        <family val="1"/>
      </rPr>
      <t>  </t>
    </r>
    <r>
      <rPr>
        <b/>
        <sz val="12"/>
        <color rgb="FF444444"/>
        <rFont val="Arial"/>
        <family val="2"/>
      </rPr>
      <t>線型回帰分析では関数lm( ) (linear modelの頭文字)を使ったが，ロジスティック回帰分析では関数glm( ) (general linear modelの頭文字)を使う．解析結果を変数resに代入し，前回と同様に関数summary( )を使うことで結果が表示される．</t>
    </r>
  </si>
  <si>
    <r>
      <rPr>
        <b/>
        <sz val="14"/>
        <color rgb="FF444444"/>
        <rFont val="Wingdings"/>
        <charset val="2"/>
      </rPr>
      <t>¡</t>
    </r>
    <r>
      <rPr>
        <b/>
        <sz val="14"/>
        <color rgb="FF444444"/>
        <rFont val="Wingdings"/>
        <family val="1"/>
        <charset val="2"/>
      </rPr>
      <t>  </t>
    </r>
    <r>
      <rPr>
        <b/>
        <sz val="14"/>
        <color rgb="FF444444"/>
        <rFont val="ＭＳ ゴシック"/>
        <family val="3"/>
        <charset val="128"/>
      </rPr>
      <t>解析結果の読み方は，基本的には線型回帰分析の場合と同じであり，上図の赤い箱印の中を注目すると，切片と係数の推定値（</t>
    </r>
    <r>
      <rPr>
        <b/>
        <sz val="14"/>
        <color rgb="FF444444"/>
        <rFont val="Arial"/>
        <family val="2"/>
      </rPr>
      <t>Estimate</t>
    </r>
    <r>
      <rPr>
        <b/>
        <sz val="14"/>
        <color rgb="FF444444"/>
        <rFont val="ＭＳ ゴシック"/>
        <family val="3"/>
        <charset val="128"/>
      </rPr>
      <t>）とその標準誤差（</t>
    </r>
    <r>
      <rPr>
        <b/>
        <sz val="14"/>
        <color rgb="FF444444"/>
        <rFont val="Arial"/>
        <family val="2"/>
      </rPr>
      <t>Std. Error</t>
    </r>
    <r>
      <rPr>
        <b/>
        <sz val="14"/>
        <color rgb="FF444444"/>
        <rFont val="ＭＳ ゴシック"/>
        <family val="3"/>
        <charset val="128"/>
      </rPr>
      <t>），</t>
    </r>
    <r>
      <rPr>
        <b/>
        <sz val="14"/>
        <color rgb="FF444444"/>
        <rFont val="Arial"/>
        <family val="2"/>
      </rPr>
      <t>P</t>
    </r>
    <r>
      <rPr>
        <b/>
        <sz val="14"/>
        <color rgb="FF444444"/>
        <rFont val="ＭＳ ゴシック"/>
        <family val="3"/>
        <charset val="128"/>
      </rPr>
      <t>値（</t>
    </r>
    <r>
      <rPr>
        <b/>
        <sz val="14"/>
        <color rgb="FF444444"/>
        <rFont val="Arial"/>
        <family val="2"/>
      </rPr>
      <t>Pr( &gt; |z|)</t>
    </r>
    <r>
      <rPr>
        <b/>
        <sz val="14"/>
        <color rgb="FF444444"/>
        <rFont val="ＭＳ ゴシック"/>
        <family val="3"/>
        <charset val="128"/>
      </rPr>
      <t>）を出すための</t>
    </r>
    <r>
      <rPr>
        <b/>
        <sz val="14"/>
        <color rgb="FF444444"/>
        <rFont val="Arial"/>
        <family val="2"/>
      </rPr>
      <t>Z</t>
    </r>
    <r>
      <rPr>
        <b/>
        <sz val="14"/>
        <color rgb="FF444444"/>
        <rFont val="ＭＳ ゴシック"/>
        <family val="3"/>
        <charset val="128"/>
      </rPr>
      <t>値（</t>
    </r>
    <r>
      <rPr>
        <b/>
        <sz val="14"/>
        <color rgb="FF444444"/>
        <rFont val="Arial"/>
        <family val="2"/>
      </rPr>
      <t>z value</t>
    </r>
    <r>
      <rPr>
        <b/>
        <sz val="14"/>
        <color rgb="FF444444"/>
        <rFont val="ＭＳ ゴシック"/>
        <family val="3"/>
        <charset val="128"/>
      </rPr>
      <t>）が表示されている．この例では，</t>
    </r>
    <r>
      <rPr>
        <b/>
        <sz val="14"/>
        <color rgb="FF444444"/>
        <rFont val="Arial"/>
        <family val="2"/>
      </rPr>
      <t>logit = -47.17232</t>
    </r>
    <r>
      <rPr>
        <b/>
        <sz val="14"/>
        <color rgb="FF444444"/>
        <rFont val="Meiryo UI"/>
        <family val="2"/>
        <charset val="128"/>
      </rPr>
      <t> </t>
    </r>
    <r>
      <rPr>
        <b/>
        <sz val="14"/>
        <color rgb="FF444444"/>
        <rFont val="ＭＳ ゴシック"/>
        <family val="3"/>
        <charset val="128"/>
      </rPr>
      <t>＋</t>
    </r>
    <r>
      <rPr>
        <b/>
        <sz val="14"/>
        <color rgb="FF444444"/>
        <rFont val="Meiryo UI"/>
        <family val="2"/>
        <charset val="128"/>
      </rPr>
      <t> </t>
    </r>
    <r>
      <rPr>
        <b/>
        <sz val="14"/>
        <color rgb="FF444444"/>
        <rFont val="Arial"/>
        <family val="2"/>
      </rPr>
      <t>0.30288</t>
    </r>
    <r>
      <rPr>
        <b/>
        <sz val="14"/>
        <color rgb="FF444444"/>
        <rFont val="Meiryo UI"/>
        <family val="2"/>
        <charset val="128"/>
      </rPr>
      <t>×</t>
    </r>
    <r>
      <rPr>
        <b/>
        <sz val="14"/>
        <color rgb="FF444444"/>
        <rFont val="Arial"/>
        <family val="2"/>
      </rPr>
      <t>ht</t>
    </r>
    <r>
      <rPr>
        <b/>
        <sz val="14"/>
        <color rgb="FF444444"/>
        <rFont val="ＭＳ ゴシック"/>
        <family val="3"/>
        <charset val="128"/>
      </rPr>
      <t>となる．</t>
    </r>
    <phoneticPr fontId="2"/>
  </si>
  <si>
    <r>
      <t>n</t>
    </r>
    <r>
      <rPr>
        <b/>
        <sz val="14"/>
        <color rgb="FF444444"/>
        <rFont val="Times New Roman"/>
        <family val="1"/>
      </rPr>
      <t>  </t>
    </r>
    <r>
      <rPr>
        <b/>
        <sz val="14"/>
        <color rgb="FF444444"/>
        <rFont val="Arial"/>
        <family val="2"/>
      </rPr>
      <t>ロジスティック回帰分析の結果の解釈</t>
    </r>
  </si>
  <si>
    <r>
      <t>¡</t>
    </r>
    <r>
      <rPr>
        <b/>
        <sz val="14"/>
        <color rgb="FF444444"/>
        <rFont val="Times New Roman"/>
        <family val="1"/>
      </rPr>
      <t>  </t>
    </r>
    <r>
      <rPr>
        <b/>
        <sz val="14"/>
        <color rgb="FF444444"/>
        <rFont val="Arial"/>
        <family val="2"/>
      </rPr>
      <t>線型回帰直線の場合と異なり，ロジスティック回帰分析では，得られた切片と係数の推定値に「一手間」かけないと，結果の解釈ができません．詳しい説明は省きますが，</t>
    </r>
    <r>
      <rPr>
        <b/>
        <sz val="14"/>
        <color rgb="FFFF0000"/>
        <rFont val="Arial"/>
        <family val="2"/>
      </rPr>
      <t>得られた推定値はexp(推定値) と変換することによって，オッズ比になります</t>
    </r>
    <r>
      <rPr>
        <b/>
        <sz val="14"/>
        <color rgb="FF444444"/>
        <rFont val="Arial"/>
        <family val="2"/>
      </rPr>
      <t>．例えば，この例では，</t>
    </r>
  </si>
  <si>
    <r>
      <t>n</t>
    </r>
    <r>
      <rPr>
        <b/>
        <sz val="14"/>
        <color rgb="FF444444"/>
        <rFont val="Times New Roman"/>
        <family val="1"/>
      </rPr>
      <t>  </t>
    </r>
    <r>
      <rPr>
        <b/>
        <sz val="14"/>
        <color rgb="FF444444"/>
        <rFont val="Arial"/>
        <family val="2"/>
      </rPr>
      <t>ロジスティック回帰分析の結果のプロット</t>
    </r>
  </si>
  <si>
    <r>
      <t>¡</t>
    </r>
    <r>
      <rPr>
        <b/>
        <sz val="14"/>
        <color rgb="FF444444"/>
        <rFont val="Times New Roman"/>
        <family val="1"/>
      </rPr>
      <t>  </t>
    </r>
    <r>
      <rPr>
        <b/>
        <sz val="14"/>
        <color rgb="FF444444"/>
        <rFont val="Arial"/>
        <family val="2"/>
      </rPr>
      <t>まず，得られたロジスティック回帰式による予測値を身長htに対してプロットします．</t>
    </r>
  </si>
  <si>
    <r>
      <rPr>
        <b/>
        <sz val="14"/>
        <color rgb="FF444444"/>
        <rFont val="Wingdings"/>
        <charset val="2"/>
      </rPr>
      <t>¡</t>
    </r>
    <r>
      <rPr>
        <b/>
        <sz val="14"/>
        <color rgb="FF444444"/>
        <rFont val="Wingdings"/>
        <family val="1"/>
        <charset val="2"/>
      </rPr>
      <t>  </t>
    </r>
    <r>
      <rPr>
        <b/>
        <sz val="14"/>
        <color rgb="FF444444"/>
        <rFont val="ＭＳ ゴシック"/>
        <family val="3"/>
        <charset val="128"/>
      </rPr>
      <t>このグラフに，実際の観測値</t>
    </r>
    <r>
      <rPr>
        <b/>
        <sz val="14"/>
        <color rgb="FF444444"/>
        <rFont val="Arial"/>
        <family val="2"/>
      </rPr>
      <t>grmax</t>
    </r>
    <r>
      <rPr>
        <b/>
        <sz val="14"/>
        <color rgb="FF444444"/>
        <rFont val="ＭＳ ゴシック"/>
        <family val="3"/>
        <charset val="128"/>
      </rPr>
      <t>をプロットしてみましょう．</t>
    </r>
    <phoneticPr fontId="2"/>
  </si>
  <si>
    <r>
      <rPr>
        <b/>
        <sz val="14"/>
        <color rgb="FF444444"/>
        <rFont val="Wingdings"/>
        <charset val="2"/>
      </rPr>
      <t>¡</t>
    </r>
    <r>
      <rPr>
        <b/>
        <sz val="14"/>
        <color rgb="FF444444"/>
        <rFont val="Wingdings"/>
        <family val="1"/>
        <charset val="2"/>
      </rPr>
      <t>  </t>
    </r>
    <r>
      <rPr>
        <b/>
        <sz val="14"/>
        <color rgb="FF444444"/>
        <rFont val="ＭＳ ゴシック"/>
        <family val="3"/>
        <charset val="128"/>
      </rPr>
      <t>あれ？前の図にこの図を重ねあわせようとしたのに，前の図は消えてしまいましたね．図を重ね合わせるには，前もって</t>
    </r>
    <r>
      <rPr>
        <b/>
        <sz val="14"/>
        <color rgb="FF444444"/>
        <rFont val="Arial"/>
        <family val="2"/>
      </rPr>
      <t>par(new=T)</t>
    </r>
    <r>
      <rPr>
        <b/>
        <sz val="14"/>
        <color rgb="FF444444"/>
        <rFont val="ＭＳ ゴシック"/>
        <family val="3"/>
        <charset val="128"/>
      </rPr>
      <t>というオマジナイが必要なのです．</t>
    </r>
    <phoneticPr fontId="2"/>
  </si>
  <si>
    <r>
      <rPr>
        <sz val="14"/>
        <color rgb="FF444444"/>
        <rFont val="ＭＳ ゴシック"/>
        <family val="3"/>
        <charset val="128"/>
      </rPr>
      <t>＞</t>
    </r>
    <r>
      <rPr>
        <sz val="14"/>
        <color rgb="FF444444"/>
        <rFont val="Arial"/>
        <family val="2"/>
      </rPr>
      <t> par(new=TRUE)</t>
    </r>
    <phoneticPr fontId="2"/>
  </si>
  <si>
    <r>
      <rPr>
        <sz val="14"/>
        <color rgb="FF444444"/>
        <rFont val="ＭＳ ゴシック"/>
        <family val="3"/>
        <charset val="128"/>
      </rPr>
      <t>＞</t>
    </r>
    <r>
      <rPr>
        <sz val="14"/>
        <color rgb="FF444444"/>
        <rFont val="Arial"/>
        <family val="2"/>
      </rPr>
      <t> plot(data$ht, data$grclass)</t>
    </r>
    <phoneticPr fontId="2"/>
  </si>
  <si>
    <r>
      <t>n</t>
    </r>
    <r>
      <rPr>
        <sz val="14"/>
        <color rgb="FF444444"/>
        <rFont val="Times New Roman"/>
        <family val="1"/>
      </rPr>
      <t>  </t>
    </r>
    <r>
      <rPr>
        <sz val="14"/>
        <color rgb="FF444444"/>
        <rFont val="Arial"/>
        <family val="2"/>
      </rPr>
      <t>ロジスティック回帰直線：身長と性別を使う</t>
    </r>
  </si>
  <si>
    <r>
      <t>¡</t>
    </r>
    <r>
      <rPr>
        <sz val="14"/>
        <color rgb="FF444444"/>
        <rFont val="Times New Roman"/>
        <family val="1"/>
      </rPr>
      <t>  </t>
    </r>
    <r>
      <rPr>
        <sz val="14"/>
        <color rgb="FF444444"/>
        <rFont val="Arial"/>
        <family val="2"/>
      </rPr>
      <t>この場合も線型回帰モデルの場合と同じく以下のように式を書きましょう．</t>
    </r>
  </si>
  <si>
    <r>
      <t>¡</t>
    </r>
    <r>
      <rPr>
        <sz val="14"/>
        <color rgb="FF444444"/>
        <rFont val="Times New Roman"/>
        <family val="1"/>
      </rPr>
      <t>  </t>
    </r>
    <r>
      <rPr>
        <sz val="14"/>
        <color rgb="FF444444"/>
        <rFont val="Arial"/>
        <family val="2"/>
      </rPr>
      <t>ここでも，さきほど身長htだけを用いた場合の係数0.30288から0.20498と大きく係数が変化していることがわかります．実際，性別sexを入れたモデルをつかって，男女別にロジスティック回帰式をプロットしてみると以下のように男性（赤色）と女性（黒色）では，並行にズレているのがわかります．これは男性では切片が2.56690だけ女性より大きくなっていることに相当します．このように線型回帰分析の場合と同じく，この場合も性別を入れたモデルの方が良さそうです．</t>
    </r>
  </si>
  <si>
    <r>
      <t>¡</t>
    </r>
    <r>
      <rPr>
        <sz val="7"/>
        <color rgb="FF444444"/>
        <rFont val="Wingdings"/>
        <family val="1"/>
        <charset val="2"/>
      </rPr>
      <t>  </t>
    </r>
    <r>
      <rPr>
        <sz val="12"/>
        <color rgb="FF444444"/>
        <rFont val="ＭＳ ゴシック"/>
        <family val="3"/>
        <charset val="128"/>
      </rPr>
      <t>まず</t>
    </r>
    <r>
      <rPr>
        <sz val="12"/>
        <color rgb="FF444444"/>
        <rFont val="Arial"/>
        <family val="2"/>
      </rPr>
      <t>demodata</t>
    </r>
    <r>
      <rPr>
        <sz val="12"/>
        <color rgb="FF444444"/>
        <rFont val="Calibri"/>
        <family val="2"/>
      </rPr>
      <t>1</t>
    </r>
    <r>
      <rPr>
        <sz val="12"/>
        <color rgb="FF444444"/>
        <rFont val="Arial"/>
        <family val="2"/>
      </rPr>
      <t>.csv</t>
    </r>
    <r>
      <rPr>
        <sz val="12"/>
        <color rgb="FF444444"/>
        <rFont val="ＭＳ ゴシック"/>
        <family val="3"/>
        <charset val="128"/>
      </rPr>
      <t>ファイルを変数</t>
    </r>
    <r>
      <rPr>
        <sz val="12"/>
        <color rgb="FF444444"/>
        <rFont val="Arial"/>
        <family val="2"/>
      </rPr>
      <t>data</t>
    </r>
    <r>
      <rPr>
        <sz val="12"/>
        <color rgb="FF444444"/>
        <rFont val="ＭＳ ゴシック"/>
        <family val="3"/>
        <charset val="128"/>
      </rPr>
      <t>に読み込みます．読み込んだあとで，本当に変数</t>
    </r>
    <r>
      <rPr>
        <sz val="12"/>
        <color rgb="FF444444"/>
        <rFont val="Arial"/>
        <family val="2"/>
      </rPr>
      <t>data</t>
    </r>
    <r>
      <rPr>
        <sz val="12"/>
        <color rgb="FF444444"/>
        <rFont val="ＭＳ ゴシック"/>
        <family val="3"/>
        <charset val="128"/>
      </rPr>
      <t>にデータが格納されたかを見るために，関数</t>
    </r>
    <r>
      <rPr>
        <sz val="12"/>
        <color rgb="FF444444"/>
        <rFont val="Arial"/>
        <family val="2"/>
      </rPr>
      <t>head( )</t>
    </r>
    <r>
      <rPr>
        <sz val="12"/>
        <color rgb="FF444444"/>
        <rFont val="ＭＳ ゴシック"/>
        <family val="3"/>
        <charset val="128"/>
      </rPr>
      <t>を使って最初の</t>
    </r>
    <r>
      <rPr>
        <sz val="12"/>
        <color rgb="FF444444"/>
        <rFont val="Arial"/>
        <family val="2"/>
      </rPr>
      <t>6</t>
    </r>
    <r>
      <rPr>
        <sz val="12"/>
        <color rgb="FF444444"/>
        <rFont val="ＭＳ ゴシック"/>
        <family val="3"/>
        <charset val="128"/>
      </rPr>
      <t>行を表示してみましょう．</t>
    </r>
    <phoneticPr fontId="2"/>
  </si>
  <si>
    <r>
      <rPr>
        <sz val="14"/>
        <color rgb="FF444444"/>
        <rFont val="ＭＳ ゴシック"/>
        <family val="3"/>
        <charset val="128"/>
      </rPr>
      <t>＞</t>
    </r>
    <r>
      <rPr>
        <sz val="14"/>
        <color rgb="FF444444"/>
        <rFont val="Arial"/>
        <family val="2"/>
      </rPr>
      <t> data = read.csv(“demodata1.csv”)</t>
    </r>
    <phoneticPr fontId="2"/>
  </si>
  <si>
    <t>Rによるロジスティック回帰の演習</t>
    <rPh sb="11" eb="13">
      <t>カイキ</t>
    </rPh>
    <rPh sb="14" eb="16">
      <t>エンシュウ</t>
    </rPh>
    <phoneticPr fontId="2"/>
  </si>
  <si>
    <t>a+b</t>
    <phoneticPr fontId="2"/>
  </si>
  <si>
    <t>c+d</t>
    <phoneticPr fontId="2"/>
  </si>
  <si>
    <t>a+b+c+d</t>
    <phoneticPr fontId="2"/>
  </si>
  <si>
    <t>a+c</t>
    <phoneticPr fontId="2"/>
  </si>
  <si>
    <t>b+d</t>
    <phoneticPr fontId="2"/>
  </si>
  <si>
    <t>χ二乗値</t>
    <rPh sb="1" eb="3">
      <t>ニジョウ</t>
    </rPh>
    <rPh sb="3" eb="4">
      <t>チ</t>
    </rPh>
    <phoneticPr fontId="2"/>
  </si>
  <si>
    <t>a</t>
    <phoneticPr fontId="2"/>
  </si>
  <si>
    <t>b</t>
    <phoneticPr fontId="2"/>
  </si>
  <si>
    <t>c</t>
    <phoneticPr fontId="2"/>
  </si>
  <si>
    <t>d</t>
    <phoneticPr fontId="2"/>
  </si>
  <si>
    <t>&gt;全部あわせると-＞</t>
    <rPh sb="1" eb="3">
      <t>ゼンブ</t>
    </rPh>
    <phoneticPr fontId="2"/>
  </si>
  <si>
    <t>Df=1カイ二乗0.05は</t>
    <rPh sb="6" eb="8">
      <t>ニジョウ</t>
    </rPh>
    <phoneticPr fontId="2"/>
  </si>
  <si>
    <t>判定---------＞</t>
    <rPh sb="0" eb="2">
      <t>ハンテイ</t>
    </rPh>
    <phoneticPr fontId="2"/>
  </si>
  <si>
    <t>クロス表上のデータの分析（要因の有無が結果を引き起こす確率-＞　オッズ比）</t>
    <rPh sb="3" eb="4">
      <t>ヒョウ</t>
    </rPh>
    <rPh sb="4" eb="5">
      <t>ジョウ</t>
    </rPh>
    <rPh sb="10" eb="12">
      <t>ブンセキ</t>
    </rPh>
    <rPh sb="13" eb="15">
      <t>ヨウイン</t>
    </rPh>
    <rPh sb="16" eb="18">
      <t>ウム</t>
    </rPh>
    <rPh sb="19" eb="21">
      <t>ケッカ</t>
    </rPh>
    <rPh sb="22" eb="23">
      <t>ヒ</t>
    </rPh>
    <rPh sb="24" eb="25">
      <t>オ</t>
    </rPh>
    <rPh sb="27" eb="29">
      <t>カクリツ</t>
    </rPh>
    <rPh sb="35" eb="36">
      <t>ヒ</t>
    </rPh>
    <phoneticPr fontId="2"/>
  </si>
  <si>
    <t>オッズ比</t>
    <rPh sb="3" eb="4">
      <t>ヒ</t>
    </rPh>
    <phoneticPr fontId="2"/>
  </si>
  <si>
    <t>A/B/C/D</t>
    <phoneticPr fontId="2"/>
  </si>
  <si>
    <t>リスク比</t>
    <rPh sb="3" eb="4">
      <t>ヒ</t>
    </rPh>
    <phoneticPr fontId="2"/>
  </si>
  <si>
    <t>(A/A+B)/(C/C+D)</t>
    <phoneticPr fontId="2"/>
  </si>
  <si>
    <t>Odds Ratio</t>
    <phoneticPr fontId="2"/>
  </si>
  <si>
    <t>Risk Ratio</t>
    <phoneticPr fontId="2"/>
  </si>
  <si>
    <t>Relative</t>
    <phoneticPr fontId="2"/>
  </si>
  <si>
    <t>要因-群に対し要因＋群が結果+になる割合＞リスク比（確率ではないことに注意）</t>
    <rPh sb="0" eb="2">
      <t>ヨウイン</t>
    </rPh>
    <rPh sb="3" eb="4">
      <t>グン</t>
    </rPh>
    <rPh sb="5" eb="6">
      <t>タイ</t>
    </rPh>
    <rPh sb="7" eb="9">
      <t>ヨウイン</t>
    </rPh>
    <rPh sb="10" eb="11">
      <t>グン</t>
    </rPh>
    <rPh sb="12" eb="14">
      <t>ケッカ</t>
    </rPh>
    <rPh sb="18" eb="20">
      <t>ワリアイ</t>
    </rPh>
    <rPh sb="24" eb="25">
      <t>ヒ</t>
    </rPh>
    <rPh sb="26" eb="28">
      <t>カクリツ</t>
    </rPh>
    <rPh sb="35" eb="37">
      <t>チュウイ</t>
    </rPh>
    <phoneticPr fontId="2"/>
  </si>
  <si>
    <t>https://waidai-csc.jp/updata/2019/05/0237b09bf894a17ed47730bcbe164c5c.pdf</t>
  </si>
  <si>
    <t>医学分野における統計学</t>
  </si>
  <si>
    <t>－とくに疫学研究で用いられる統計学について－</t>
  </si>
  <si>
    <t>高木　廣文</t>
  </si>
  <si>
    <t>BASIC数学，ｂ24(3)，20-23，1991</t>
  </si>
  <si>
    <t>１．はじめに</t>
  </si>
  <si>
    <t>２．リスクに関する基本的な解析方法</t>
  </si>
  <si>
    <t>３．ロジスティックモデル</t>
  </si>
  <si>
    <t>４．おわりに</t>
  </si>
  <si>
    <t>参考文献</t>
  </si>
  <si>
    <t>最終更新日：12/31/06</t>
  </si>
  <si>
    <t>無断転載の禁止 (C)高木廣文</t>
  </si>
  <si>
    <t>ここでは，医学分野で用いられている統計学の方法について考えてみたい．しかし，医学分野といってもその範囲は極めて広い．今回は，公衆衛生学的な研究でよく用いられている「疫学」の方法を中心に解説したい．もっとも，「疫学」といっても馴染みのない読者が大部分であろうと思われるので，まず簡単に疫学とは何かを述べることにしよう．</t>
  </si>
  <si>
    <t>疫学 epidemiology は，一昔前までは「流行病に関する学問」とされており，人口集団で流行するコレラなどの感染症の感染経路やその原因などを研究するものとされていた．ところが，現在では死亡の原因は癌や心疾患などに移ってきたため，感染症は先進諸国では，AIDS以外はあまり問題ではなくなってきている．このため，疫学も癌などの非感染性疾患の原因を探求するための学問として考えられているといえる．</t>
  </si>
  <si>
    <t>疫学研究は，基本的に非実験的な場合が多く，特定の人口集団についての調査に基づくデータを，統計的に解析することになる．したがって，用いられる解析方法の多くは，他の研究分野と共通するデータ解析的なものが多い．例えば，平均値や分散，標準偏差を求める，ヒストグラムを描く，幹葉表示や箱ヒゲ図を描くなどである．</t>
  </si>
  <si>
    <t>しかし，特定の疾患などの発生やそれによる死亡が，どのような要因によるのかを探索，検討するために，「リスク risk」を評価するための各種の有用な方法がある．ここで，リスクとは特定の人口集団でのある疾患等の発生確率を示す用語である．</t>
  </si>
  <si>
    <t>今回は，他分野と共通して用いられるような解析方法は，簡単に紹介するにとどめ，要因のリスク評価に関する統計学的な方法を中心に，独特な調査方法とともに説明し，医学分野での統計学の果たす役割の一端を覗いてみたい．</t>
  </si>
  <si>
    <t>喫煙は肺癌の原因であるなどと言われるが，実際にはどのような方法でそのようなことが確認されるのだろうか．ある疾患の発生の有無と特定の要因の有無を調べるには，有用ないくつかの調査方法と分析方法がある．</t>
  </si>
  <si>
    <t>2.1　リスク比について</t>
  </si>
  <si>
    <t>調査の形態として，要因をもつグループ（暴露群）ともたないグループ（非暴露群）の２グループを長期間追跡し，どちらが興味の対象となっている疾患の発生の度合を比較する方法がある．このような調査は，「暴露－非暴露調査」と呼ばれ，時間的な流れからは，「前向き調査」と呼ばれる．</t>
  </si>
  <si>
    <t>実際に得られるデータは，表１のようにまとめられる．</t>
  </si>
  <si>
    <t>表１．暴露－非暴露調査</t>
  </si>
  <si>
    <t>疾　患</t>
  </si>
  <si>
    <t>要　因</t>
  </si>
  <si>
    <t>　有　</t>
  </si>
  <si>
    <t>　無　</t>
  </si>
  <si>
    <t>　計　</t>
  </si>
  <si>
    <t>暴　露</t>
  </si>
  <si>
    <t>ｘ</t>
  </si>
  <si>
    <t>ｎ－ｘ</t>
  </si>
  <si>
    <t>ｎ</t>
  </si>
  <si>
    <t>非暴露</t>
  </si>
  <si>
    <t>ｙ</t>
  </si>
  <si>
    <t>ｍ－ｙ</t>
  </si>
  <si>
    <t>ｍ</t>
  </si>
  <si>
    <t>計</t>
  </si>
  <si>
    <t>ｔ</t>
  </si>
  <si>
    <t>Ｎ－ｔ</t>
  </si>
  <si>
    <t>Ｎ</t>
  </si>
  <si>
    <t>　ｔ＝ｘ＋ｙ，Ｎ＝ｎ＋ｍ</t>
  </si>
  <si>
    <r>
      <t>暴露群はｎ人中ｘが疾患の発生が見られたので，そのリスクは ｐ</t>
    </r>
    <r>
      <rPr>
        <b/>
        <vertAlign val="subscript"/>
        <sz val="13.5"/>
        <color rgb="FF000000"/>
        <rFont val="Meiryo"/>
        <family val="2"/>
        <charset val="128"/>
      </rPr>
      <t>1</t>
    </r>
    <r>
      <rPr>
        <b/>
        <sz val="13.5"/>
        <color rgb="FF000000"/>
        <rFont val="Meiryo"/>
        <family val="2"/>
        <charset val="128"/>
      </rPr>
      <t>＝ｘ／ｎ　のようになり，同様に非暴露群でのリスクは　ｐ</t>
    </r>
    <r>
      <rPr>
        <b/>
        <vertAlign val="subscript"/>
        <sz val="13.5"/>
        <color rgb="FF000000"/>
        <rFont val="Meiryo"/>
        <family val="2"/>
        <charset val="128"/>
      </rPr>
      <t>2</t>
    </r>
    <r>
      <rPr>
        <b/>
        <sz val="13.5"/>
        <color rgb="FF000000"/>
        <rFont val="Meiryo"/>
        <family val="2"/>
        <charset val="128"/>
      </rPr>
      <t>＝ｙ／ｍ　となる．</t>
    </r>
  </si>
  <si>
    <t>２つのリスクの比が「リスク比 risk ratio」と呼ばれるものである．</t>
  </si>
  <si>
    <r>
      <t>実際には，ｐ</t>
    </r>
    <r>
      <rPr>
        <b/>
        <vertAlign val="subscript"/>
        <sz val="13.5"/>
        <color rgb="FF000000"/>
        <rFont val="Meiryo"/>
        <family val="2"/>
        <charset val="128"/>
      </rPr>
      <t>1</t>
    </r>
    <r>
      <rPr>
        <b/>
        <sz val="13.5"/>
        <color rgb="FF000000"/>
        <rFont val="Meiryo"/>
        <family val="2"/>
        <charset val="128"/>
      </rPr>
      <t>とｐ</t>
    </r>
    <r>
      <rPr>
        <b/>
        <vertAlign val="subscript"/>
        <sz val="13.5"/>
        <color rgb="FF000000"/>
        <rFont val="Meiryo"/>
        <family val="2"/>
        <charset val="128"/>
      </rPr>
      <t>2</t>
    </r>
    <r>
      <rPr>
        <b/>
        <sz val="13.5"/>
        <color rgb="FF000000"/>
        <rFont val="Meiryo"/>
        <family val="2"/>
        <charset val="128"/>
      </rPr>
      <t>とは，各群の母集団での発生割合π</t>
    </r>
    <r>
      <rPr>
        <b/>
        <vertAlign val="subscript"/>
        <sz val="13.5"/>
        <color rgb="FF000000"/>
        <rFont val="Meiryo"/>
        <family val="2"/>
        <charset val="128"/>
      </rPr>
      <t>1</t>
    </r>
    <r>
      <rPr>
        <b/>
        <sz val="13.5"/>
        <color rgb="FF000000"/>
        <rFont val="Meiryo"/>
        <family val="2"/>
        <charset val="128"/>
      </rPr>
      <t>とπ</t>
    </r>
    <r>
      <rPr>
        <b/>
        <vertAlign val="subscript"/>
        <sz val="13.5"/>
        <color rgb="FF000000"/>
        <rFont val="Meiryo"/>
        <family val="2"/>
        <charset val="128"/>
      </rPr>
      <t>2</t>
    </r>
    <r>
      <rPr>
        <b/>
        <sz val="13.5"/>
        <color rgb="FF000000"/>
        <rFont val="Meiryo"/>
        <family val="2"/>
        <charset val="128"/>
      </rPr>
      <t>の推定値となっており，母リスク比φ=π</t>
    </r>
    <r>
      <rPr>
        <b/>
        <vertAlign val="subscript"/>
        <sz val="13.5"/>
        <color rgb="FF000000"/>
        <rFont val="Meiryo"/>
        <family val="2"/>
        <charset val="128"/>
      </rPr>
      <t>1</t>
    </r>
    <r>
      <rPr>
        <b/>
        <sz val="13.5"/>
        <color rgb="FF000000"/>
        <rFont val="Meiryo"/>
        <family val="2"/>
        <charset val="128"/>
      </rPr>
      <t>／π</t>
    </r>
    <r>
      <rPr>
        <b/>
        <vertAlign val="subscript"/>
        <sz val="13.5"/>
        <color rgb="FF000000"/>
        <rFont val="Meiryo"/>
        <family val="2"/>
        <charset val="128"/>
      </rPr>
      <t>2</t>
    </r>
    <r>
      <rPr>
        <b/>
        <sz val="13.5"/>
        <color rgb="FF000000"/>
        <rFont val="Meiryo"/>
        <family val="2"/>
        <charset val="128"/>
      </rPr>
      <t>　の推定値は，RR＝ｐ</t>
    </r>
    <r>
      <rPr>
        <b/>
        <vertAlign val="subscript"/>
        <sz val="13.5"/>
        <color rgb="FF000000"/>
        <rFont val="Meiryo"/>
        <family val="2"/>
        <charset val="128"/>
      </rPr>
      <t>1</t>
    </r>
    <r>
      <rPr>
        <b/>
        <sz val="13.5"/>
        <color rgb="FF000000"/>
        <rFont val="Meiryo"/>
        <family val="2"/>
        <charset val="128"/>
      </rPr>
      <t>／ｐ</t>
    </r>
    <r>
      <rPr>
        <b/>
        <vertAlign val="subscript"/>
        <sz val="13.5"/>
        <color rgb="FF000000"/>
        <rFont val="Meiryo"/>
        <family val="2"/>
        <charset val="128"/>
      </rPr>
      <t>2</t>
    </r>
    <r>
      <rPr>
        <b/>
        <sz val="13.5"/>
        <color rgb="FF000000"/>
        <rFont val="Meiryo"/>
        <family val="2"/>
        <charset val="128"/>
      </rPr>
      <t>　により推定される．</t>
    </r>
  </si>
  <si>
    <t>これらの計算は極めて簡単なものであるが，ある要因を有することで，特定の疾患の発生や死亡のリスクが何倍になるかを推定できるので，有用なものといえる．</t>
  </si>
  <si>
    <t>実際の手順として，帰無仮説「母リスク比φ＝1」の検定を行う必要がある．このためには，通常の四分表のカイ２乗検定を行うか，フィッシャーの直接確率（正確な確率）を求めて行えばよい．</t>
  </si>
  <si>
    <t>帰無仮説が棄却された場合，リスク比の信頼区間を求める必要がある．</t>
  </si>
  <si>
    <t>リスク比φの分布は歪んでいるので，対数変換を行なった方が，正規分布への近似がよいことがわかっている．</t>
  </si>
  <si>
    <t>log(RR)の期待値は log(φ)となり，その分散は，</t>
  </si>
  <si>
    <t>　　V(log(RR))=1/ａ－1/ｎ＋1/ｃ－1/ｍ</t>
  </si>
  <si>
    <t>により近似できるので，リスク比の100(1－α)％信頼区間は，</t>
  </si>
  <si>
    <r>
      <t>　　RR・exp[±ｚ</t>
    </r>
    <r>
      <rPr>
        <b/>
        <vertAlign val="subscript"/>
        <sz val="13.5"/>
        <color rgb="FF000000"/>
        <rFont val="Meiryo"/>
        <family val="2"/>
        <charset val="128"/>
      </rPr>
      <t>α/2</t>
    </r>
    <r>
      <rPr>
        <b/>
        <sz val="13.5"/>
        <color rgb="FF000000"/>
        <rFont val="Meiryo"/>
        <family val="2"/>
        <charset val="128"/>
      </rPr>
      <t>√{V(log(RR))}]</t>
    </r>
  </si>
  <si>
    <r>
      <t>で与えられる．ここで，ｚ</t>
    </r>
    <r>
      <rPr>
        <b/>
        <vertAlign val="subscript"/>
        <sz val="13.5"/>
        <color rgb="FF000000"/>
        <rFont val="Meiryo"/>
        <family val="2"/>
        <charset val="128"/>
      </rPr>
      <t>α/2</t>
    </r>
    <r>
      <rPr>
        <b/>
        <sz val="13.5"/>
        <color rgb="FF000000"/>
        <rFont val="Meiryo"/>
        <family val="2"/>
        <charset val="128"/>
      </rPr>
      <t>は標準正規分布の上側α/2点である．</t>
    </r>
  </si>
  <si>
    <t>表２．糖尿病の治療薬と生死</t>
  </si>
  <si>
    <t>グループ</t>
  </si>
  <si>
    <t>死亡</t>
  </si>
  <si>
    <t>生存</t>
  </si>
  <si>
    <t>フェンフォルミン</t>
  </si>
  <si>
    <t>プラセボ</t>
  </si>
  <si>
    <t>　（The University Group Diabetes Program(1975), Diabetes 24, Suppl.1 の表５より一部引用）</t>
  </si>
  <si>
    <t>表２は，糖尿病患者にフェンフォルミンと呼ばれる経口治療薬を投与した群とプラセボ（偽薬）を投与した群を長期間追跡し，その生死を調査したものである．</t>
  </si>
  <si>
    <t>この表からリスク比を求めると，RR＝1.52　となり，V(log(RR))＝0.152 となる．</t>
  </si>
  <si>
    <t>したがって，リスク比の95％信頼区間は，0.71＜φ＜3.27　となる．</t>
  </si>
  <si>
    <t>この結果は，フェンフォルミン群の方がプラセボ群に比べ，死亡のリスクがやや高いものの，信頼区間に１を含むため，治療薬が危険であるとは断定できないことを示している．ただし，年齢などの対象者の背景要因を一致させた分析ではないので，結論は保留する方が無難であろう．</t>
  </si>
  <si>
    <t>2.2　オッズ比について</t>
  </si>
  <si>
    <t>曝露－非曝露調査は時間がかかり，かつ疾患の発生や死亡が比較的高頻度に起きなければ，その費用に見合った成果は期待できない．稀にしか発生しない疾患などの原因や，ある要因の影響を調べるために，すでに病気にかかっている患者と健常者を比較することが，よく行われる．これは「患者・対照調査 case-control study」と呼ばれる調査研究法である．</t>
  </si>
  <si>
    <t>このような調査では，表３のように患者数ｎと対照者数ｍがあらかじめ決められている．</t>
  </si>
  <si>
    <t>表３．患者－対照調査</t>
  </si>
  <si>
    <t>群</t>
  </si>
  <si>
    <t>患者</t>
  </si>
  <si>
    <t>対照</t>
  </si>
  <si>
    <t>表１の場合と比べると縦と横が入れ替わっていることがわかるだろう．したがって，要因の有無ごとに，患者の割合を求めることには意味がなく，そのままではリスク比を求めることはできない．</t>
  </si>
  <si>
    <t>しかし，「オッズ比 odds ratio」と呼ばれる統計量が，リスク比のよい近似値となることがわかっている．</t>
  </si>
  <si>
    <r>
      <t>患者群と対照群の母集団での要因を有する割合をそれぞれπ</t>
    </r>
    <r>
      <rPr>
        <b/>
        <vertAlign val="subscript"/>
        <sz val="13.5"/>
        <color rgb="FF000000"/>
        <rFont val="Meiryo"/>
        <family val="2"/>
        <charset val="128"/>
      </rPr>
      <t>1</t>
    </r>
    <r>
      <rPr>
        <b/>
        <sz val="13.5"/>
        <color rgb="FF000000"/>
        <rFont val="Meiryo"/>
        <family val="2"/>
        <charset val="128"/>
      </rPr>
      <t>，π</t>
    </r>
    <r>
      <rPr>
        <b/>
        <vertAlign val="subscript"/>
        <sz val="13.5"/>
        <color rgb="FF000000"/>
        <rFont val="Meiryo"/>
        <family val="2"/>
        <charset val="128"/>
      </rPr>
      <t>2</t>
    </r>
    <r>
      <rPr>
        <b/>
        <sz val="13.5"/>
        <color rgb="FF000000"/>
        <rFont val="Meiryo"/>
        <family val="2"/>
        <charset val="128"/>
      </rPr>
      <t>とすると，母オッズ比ψは，</t>
    </r>
  </si>
  <si>
    <r>
      <t>π</t>
    </r>
    <r>
      <rPr>
        <b/>
        <vertAlign val="subscript"/>
        <sz val="11"/>
        <color theme="1"/>
        <rFont val="Meiryo"/>
        <family val="2"/>
        <charset val="128"/>
      </rPr>
      <t>1</t>
    </r>
    <r>
      <rPr>
        <b/>
        <sz val="11"/>
        <color theme="1"/>
        <rFont val="Meiryo"/>
        <family val="2"/>
        <charset val="128"/>
      </rPr>
      <t>(1-π</t>
    </r>
    <r>
      <rPr>
        <b/>
        <vertAlign val="subscript"/>
        <sz val="11"/>
        <color theme="1"/>
        <rFont val="Meiryo"/>
        <family val="2"/>
        <charset val="128"/>
      </rPr>
      <t>2</t>
    </r>
    <r>
      <rPr>
        <b/>
        <sz val="11"/>
        <color theme="1"/>
        <rFont val="Meiryo"/>
        <family val="2"/>
        <charset val="128"/>
      </rPr>
      <t>)</t>
    </r>
  </si>
  <si>
    <t>ψ＝</t>
  </si>
  <si>
    <t>──────</t>
  </si>
  <si>
    <r>
      <t>π</t>
    </r>
    <r>
      <rPr>
        <b/>
        <vertAlign val="subscript"/>
        <sz val="11"/>
        <color theme="1"/>
        <rFont val="Meiryo"/>
        <family val="2"/>
        <charset val="128"/>
      </rPr>
      <t>2</t>
    </r>
    <r>
      <rPr>
        <b/>
        <sz val="11"/>
        <color theme="1"/>
        <rFont val="Meiryo"/>
        <family val="2"/>
        <charset val="128"/>
      </rPr>
      <t>(1-π</t>
    </r>
    <r>
      <rPr>
        <b/>
        <vertAlign val="subscript"/>
        <sz val="11"/>
        <color theme="1"/>
        <rFont val="Meiryo"/>
        <family val="2"/>
        <charset val="128"/>
      </rPr>
      <t>1</t>
    </r>
    <r>
      <rPr>
        <b/>
        <sz val="11"/>
        <color theme="1"/>
        <rFont val="Meiryo"/>
        <family val="2"/>
        <charset val="128"/>
      </rPr>
      <t>)</t>
    </r>
  </si>
  <si>
    <t>と定義される．</t>
  </si>
  <si>
    <t>母オッズ比の推定値ORには，</t>
  </si>
  <si>
    <t>ｘ(ｍ－ｙ)</t>
  </si>
  <si>
    <t>OR＝</t>
  </si>
  <si>
    <t>ｙ(ｎ－ｘ)</t>
  </si>
  <si>
    <t>を求めればよい．</t>
  </si>
  <si>
    <t>また，信頼区間の推定は，リスク比の場合と同様に行える．すなわち，オッズ比の対数，log(OR)を考えればよい．なお，log(OR)は「対数オッズ比」と呼ばれる．</t>
  </si>
  <si>
    <t>対数オッズ比の期待値は母対数オッズ比に一致し，分散は，</t>
  </si>
  <si>
    <t>　　V(log(OR))＝1/ｘ＋1/(ｎ－ｘ)＋1/ｙ＋1/(ｍ－ｙ)</t>
  </si>
  <si>
    <t>となる．</t>
  </si>
  <si>
    <t>したがって，真のオッズ比の100(1-α)％信頼区間は，</t>
  </si>
  <si>
    <t>により求められる．</t>
  </si>
  <si>
    <t>なお，帰無仮説「ψ＝1」の検定は，リスク比の場合と同様に行えばよい．</t>
  </si>
  <si>
    <t>表２のデータについて，オッズ比を求めてみよう．簡単な計算から，OR＝1.63　となり，V(log(OR))＝0.196　と求められる．</t>
  </si>
  <si>
    <t>先に見たようにリスク比は約1.5であったので，オッズ比はそれと大差ない数値を与えている．ただし，分散はやや大きくなっているので，95％信頼区間は 0.68＜ψ＜3.88 とやや範囲も広くなっている．</t>
  </si>
  <si>
    <t>このようにオッズ比を用いることにより，発生の稀な疾患に関する各種要因のリスクも量的に把握することが可能となる．</t>
  </si>
  <si>
    <t>しかし，実際には特定の要因についての推論を行う場合，結果に影響を与える可能性のある変数をコントロールする必要がある．</t>
  </si>
  <si>
    <t>例えば，性や年齢の相違は各種疾患の死亡率の違いをもたらすことは，ほとんど自明といってもよい．したがって，この問題については適当な解決策が必要となる．</t>
  </si>
  <si>
    <t>2.3 層別四分表の共通オッズ比</t>
  </si>
  <si>
    <t>疫学研究において，特定の要因のリスクを評価する場合，疾病の発生に関係する第３の要因が存在すれば，研究下にある要因の評価は歪められる恐れがある．そのような要因は「交絡要因 confounding factor」と呼ばれる．</t>
  </si>
  <si>
    <t>交絡要因として，性，年齢，職業などが考えられるが，その影響を避けるためには，クロス表をそれらの要因ごとに別々に作成すればよいだろう．例えば，性別・年齢階級別に４分表を作成するなどがそうである．このような手順は「層化 stratification」と呼ばれている．</t>
  </si>
  <si>
    <t>最も極端な場合は，患者１人に対し，調べようとする要因以外が全て同一の対照者を１人選定し，分析を行う場合であろう．このような対応付けは「マッチング matching」と呼ばれるもので，すでに説明した患者－対照研究では，よく用いられる手法の一つである．ただし，人間に付随する属性は多数あるので，実際には性，年齢，居住地などをマッチするだけである．当然ではあるが，必要な場合に可能ならば他の要因もマッチすることもある．</t>
  </si>
  <si>
    <t>層化を行った場合，表２のような四分表が複数個できることになる．個々の層ごとにオッズ比を求めるのではなく，各層のオッズ比が全て等しいものと仮定して，「共通オッズ比 common odds ratio」を推定するのが一般的な方法である．</t>
  </si>
  <si>
    <t>推定のために通常よく用いられるのが，「Mantel-Haenszel推定量(Mantel and Haenszel, 1959)」と呼ばれるものである．</t>
  </si>
  <si>
    <t>また，帰無仮説「共通オッズ比＝１」を検定する方法も，MantelとHaenszelにより与えられている．</t>
  </si>
  <si>
    <t>共通オッズ比の信頼区間の構成方法に関しては，Mehtaら(1985)，Robinsら(1986)，Sato(1990)，Takagi(1990)により与えられている．これらの詳細については，紙面の都合上省略させて頂くが，特定の疾患と要因間の関連を考える上で，優れて有用な情報を与えてくれる．</t>
  </si>
  <si>
    <t>３．ロジスティックモデル logistic model</t>
  </si>
  <si>
    <t>ここまで，疾病の発生に関係する要因が質的な場合について述べてきたが，要因が量的な場合について考えてみよう．</t>
  </si>
  <si>
    <t>まず，要因が１つの場合を考えてみよう．</t>
  </si>
  <si>
    <t>ある疾患の発生，死亡と変数Ｘの値ｘに関係がある場合，どのようなモデルを考えればよいだろうか．</t>
  </si>
  <si>
    <t>各種のモデルが考えられているが，ここでは，疾患の発生率ｐの対数オッズと変数ｘに線形な関係があるものと仮定する．すなわち，</t>
  </si>
  <si>
    <t>　　log[ｐ／(1－ｐ)]＝βｘ＋α</t>
  </si>
  <si>
    <t>と仮定する．</t>
  </si>
  <si>
    <t>対数オッズは，通常「ロジット logit」と呼ばれる．上式を書き直すと，</t>
  </si>
  <si>
    <r>
      <t>　　ｐ＝[1＋exp{-(βｘ＋α)}]</t>
    </r>
    <r>
      <rPr>
        <b/>
        <vertAlign val="superscript"/>
        <sz val="13.5"/>
        <color rgb="FF000000"/>
        <rFont val="Meiryo"/>
        <family val="2"/>
        <charset val="128"/>
      </rPr>
      <t>-1</t>
    </r>
  </si>
  <si>
    <t>と表わすことができる．</t>
  </si>
  <si>
    <t>これは，シグモイド状の量－反応関係を解析するのよく用いられるロジスティック曲線である．βはｘにかかる重みであり，回帰係数と呼ばれ，αは定数であり，ｘ＝0，すなわち曝露がない場合の疾患の発生率に関係している．</t>
  </si>
  <si>
    <t>変数ｘが質的な場合，とくに要因の有無を示すような場合を考えてみよう．</t>
  </si>
  <si>
    <t>要因があればｘ＝1，なければｘ＝0 とおくと</t>
  </si>
  <si>
    <r>
      <t>　　曝露群　：logit(ｐ</t>
    </r>
    <r>
      <rPr>
        <b/>
        <vertAlign val="subscript"/>
        <sz val="13.5"/>
        <color rgb="FF000000"/>
        <rFont val="Meiryo"/>
        <family val="2"/>
        <charset val="128"/>
      </rPr>
      <t>1</t>
    </r>
    <r>
      <rPr>
        <b/>
        <sz val="13.5"/>
        <color rgb="FF000000"/>
        <rFont val="Meiryo"/>
        <family val="2"/>
        <charset val="128"/>
      </rPr>
      <t>)＝β＋α</t>
    </r>
  </si>
  <si>
    <r>
      <t>　　非曝露群：logit(ｐ</t>
    </r>
    <r>
      <rPr>
        <b/>
        <vertAlign val="subscript"/>
        <sz val="13.5"/>
        <color rgb="FF000000"/>
        <rFont val="Meiryo"/>
        <family val="2"/>
        <charset val="128"/>
      </rPr>
      <t>2</t>
    </r>
    <r>
      <rPr>
        <b/>
        <sz val="13.5"/>
        <color rgb="FF000000"/>
        <rFont val="Meiryo"/>
        <family val="2"/>
        <charset val="128"/>
      </rPr>
      <t>)＝　　α</t>
    </r>
  </si>
  <si>
    <t>２群のロジットの差をとると，</t>
  </si>
  <si>
    <r>
      <t>　　logit(ｐ</t>
    </r>
    <r>
      <rPr>
        <b/>
        <vertAlign val="subscript"/>
        <sz val="13.5"/>
        <color rgb="FF000000"/>
        <rFont val="Meiryo"/>
        <family val="2"/>
        <charset val="128"/>
      </rPr>
      <t>1</t>
    </r>
    <r>
      <rPr>
        <b/>
        <sz val="13.5"/>
        <color rgb="FF000000"/>
        <rFont val="Meiryo"/>
        <family val="2"/>
        <charset val="128"/>
      </rPr>
      <t>)－logit(ｐ</t>
    </r>
    <r>
      <rPr>
        <b/>
        <vertAlign val="subscript"/>
        <sz val="13.5"/>
        <color rgb="FF000000"/>
        <rFont val="Meiryo"/>
        <family val="2"/>
        <charset val="128"/>
      </rPr>
      <t>2</t>
    </r>
    <r>
      <rPr>
        <b/>
        <sz val="13.5"/>
        <color rgb="FF000000"/>
        <rFont val="Meiryo"/>
        <family val="2"/>
        <charset val="128"/>
      </rPr>
      <t>)＝log[ｐ</t>
    </r>
    <r>
      <rPr>
        <b/>
        <vertAlign val="subscript"/>
        <sz val="13.5"/>
        <color rgb="FF000000"/>
        <rFont val="Meiryo"/>
        <family val="2"/>
        <charset val="128"/>
      </rPr>
      <t>1</t>
    </r>
    <r>
      <rPr>
        <b/>
        <sz val="13.5"/>
        <color rgb="FF000000"/>
        <rFont val="Meiryo"/>
        <family val="2"/>
        <charset val="128"/>
      </rPr>
      <t>(1-ｐ</t>
    </r>
    <r>
      <rPr>
        <b/>
        <vertAlign val="subscript"/>
        <sz val="13.5"/>
        <color rgb="FF000000"/>
        <rFont val="Meiryo"/>
        <family val="2"/>
        <charset val="128"/>
      </rPr>
      <t>2</t>
    </r>
    <r>
      <rPr>
        <b/>
        <sz val="13.5"/>
        <color rgb="FF000000"/>
        <rFont val="Meiryo"/>
        <family val="2"/>
        <charset val="128"/>
      </rPr>
      <t>)/[ｐ</t>
    </r>
    <r>
      <rPr>
        <b/>
        <vertAlign val="subscript"/>
        <sz val="13.5"/>
        <color rgb="FF000000"/>
        <rFont val="Meiryo"/>
        <family val="2"/>
        <charset val="128"/>
      </rPr>
      <t>2</t>
    </r>
    <r>
      <rPr>
        <b/>
        <sz val="13.5"/>
        <color rgb="FF000000"/>
        <rFont val="Meiryo"/>
        <family val="2"/>
        <charset val="128"/>
      </rPr>
      <t>(1-ｐ</t>
    </r>
    <r>
      <rPr>
        <b/>
        <vertAlign val="subscript"/>
        <sz val="13.5"/>
        <color rgb="FF000000"/>
        <rFont val="Meiryo"/>
        <family val="2"/>
        <charset val="128"/>
      </rPr>
      <t>1</t>
    </r>
    <r>
      <rPr>
        <b/>
        <sz val="13.5"/>
        <color rgb="FF000000"/>
        <rFont val="Meiryo"/>
        <family val="2"/>
        <charset val="128"/>
      </rPr>
      <t>)]＝β</t>
    </r>
  </si>
  <si>
    <t>これは対数オッズ比log(ψ)がβであることを示している．</t>
  </si>
  <si>
    <t>すなわち，ψ＝exp(β) である．</t>
  </si>
  <si>
    <t>したがって，ロジスティックモデルは，曝露因子が質的な場合のリスク評価の方法を，量的な要因に対する拡張したものと考えてよいだろう．</t>
  </si>
  <si>
    <r>
      <t>一般に，変数が ｘ＝(x</t>
    </r>
    <r>
      <rPr>
        <b/>
        <vertAlign val="subscript"/>
        <sz val="13.5"/>
        <color rgb="FF000000"/>
        <rFont val="Meiryo"/>
        <family val="2"/>
        <charset val="128"/>
      </rPr>
      <t>1</t>
    </r>
    <r>
      <rPr>
        <b/>
        <sz val="13.5"/>
        <color rgb="FF000000"/>
        <rFont val="Meiryo"/>
        <family val="2"/>
        <charset val="128"/>
      </rPr>
      <t>，x</t>
    </r>
    <r>
      <rPr>
        <b/>
        <vertAlign val="subscript"/>
        <sz val="13.5"/>
        <color rgb="FF000000"/>
        <rFont val="Meiryo"/>
        <family val="2"/>
        <charset val="128"/>
      </rPr>
      <t>2</t>
    </r>
    <r>
      <rPr>
        <b/>
        <sz val="13.5"/>
        <color rgb="FF000000"/>
        <rFont val="Meiryo"/>
        <family val="2"/>
        <charset val="128"/>
      </rPr>
      <t>，...，x</t>
    </r>
    <r>
      <rPr>
        <b/>
        <vertAlign val="subscript"/>
        <sz val="13.5"/>
        <color rgb="FF000000"/>
        <rFont val="Meiryo"/>
        <family val="2"/>
        <charset val="128"/>
      </rPr>
      <t>k</t>
    </r>
    <r>
      <rPr>
        <b/>
        <sz val="13.5"/>
        <color rgb="FF000000"/>
        <rFont val="Meiryo"/>
        <family val="2"/>
        <charset val="128"/>
      </rPr>
      <t>)' とｋ個ある場合，</t>
    </r>
  </si>
  <si>
    <r>
      <t>　　logit(p)＝β</t>
    </r>
    <r>
      <rPr>
        <b/>
        <vertAlign val="subscript"/>
        <sz val="13.5"/>
        <color rgb="FF000000"/>
        <rFont val="Meiryo"/>
        <family val="2"/>
        <charset val="128"/>
      </rPr>
      <t>0</t>
    </r>
    <r>
      <rPr>
        <b/>
        <sz val="13.5"/>
        <color rgb="FF000000"/>
        <rFont val="Meiryo"/>
        <family val="2"/>
        <charset val="128"/>
      </rPr>
      <t>＋β</t>
    </r>
    <r>
      <rPr>
        <b/>
        <vertAlign val="subscript"/>
        <sz val="13.5"/>
        <color rgb="FF000000"/>
        <rFont val="Meiryo"/>
        <family val="2"/>
        <charset val="128"/>
      </rPr>
      <t>1</t>
    </r>
    <r>
      <rPr>
        <b/>
        <sz val="13.5"/>
        <color rgb="FF000000"/>
        <rFont val="Meiryo"/>
        <family val="2"/>
        <charset val="128"/>
      </rPr>
      <t>x</t>
    </r>
    <r>
      <rPr>
        <b/>
        <vertAlign val="subscript"/>
        <sz val="13.5"/>
        <color rgb="FF000000"/>
        <rFont val="Meiryo"/>
        <family val="2"/>
        <charset val="128"/>
      </rPr>
      <t>1</t>
    </r>
    <r>
      <rPr>
        <b/>
        <sz val="13.5"/>
        <color rgb="FF000000"/>
        <rFont val="Meiryo"/>
        <family val="2"/>
        <charset val="128"/>
      </rPr>
      <t>＋…＋β</t>
    </r>
    <r>
      <rPr>
        <b/>
        <vertAlign val="subscript"/>
        <sz val="13.5"/>
        <color rgb="FF000000"/>
        <rFont val="Meiryo"/>
        <family val="2"/>
        <charset val="128"/>
      </rPr>
      <t>k</t>
    </r>
    <r>
      <rPr>
        <b/>
        <sz val="13.5"/>
        <color rgb="FF000000"/>
        <rFont val="Meiryo"/>
        <family val="2"/>
        <charset val="128"/>
      </rPr>
      <t>x</t>
    </r>
    <r>
      <rPr>
        <b/>
        <vertAlign val="subscript"/>
        <sz val="13.5"/>
        <color rgb="FF000000"/>
        <rFont val="Meiryo"/>
        <family val="2"/>
        <charset val="128"/>
      </rPr>
      <t>k</t>
    </r>
    <r>
      <rPr>
        <b/>
        <sz val="13.5"/>
        <color rgb="FF000000"/>
        <rFont val="Meiryo"/>
        <family val="2"/>
        <charset val="128"/>
      </rPr>
      <t>＝ｘ'β</t>
    </r>
  </si>
  <si>
    <r>
      <t>とロジスティックモデルの拡張を考えることができる．ここで，β＝(β</t>
    </r>
    <r>
      <rPr>
        <b/>
        <vertAlign val="subscript"/>
        <sz val="13.5"/>
        <color rgb="FF000000"/>
        <rFont val="Meiryo"/>
        <family val="2"/>
        <charset val="128"/>
      </rPr>
      <t>0</t>
    </r>
    <r>
      <rPr>
        <b/>
        <sz val="13.5"/>
        <color rgb="FF000000"/>
        <rFont val="Meiryo"/>
        <family val="2"/>
        <charset val="128"/>
      </rPr>
      <t>，β</t>
    </r>
    <r>
      <rPr>
        <b/>
        <vertAlign val="subscript"/>
        <sz val="13.5"/>
        <color rgb="FF000000"/>
        <rFont val="Meiryo"/>
        <family val="2"/>
        <charset val="128"/>
      </rPr>
      <t>1</t>
    </r>
    <r>
      <rPr>
        <b/>
        <sz val="13.5"/>
        <color rgb="FF000000"/>
        <rFont val="Meiryo"/>
        <family val="2"/>
        <charset val="128"/>
      </rPr>
      <t>，...，β</t>
    </r>
    <r>
      <rPr>
        <b/>
        <vertAlign val="subscript"/>
        <sz val="13.5"/>
        <color rgb="FF000000"/>
        <rFont val="Meiryo"/>
        <family val="2"/>
        <charset val="128"/>
      </rPr>
      <t>k</t>
    </r>
    <r>
      <rPr>
        <b/>
        <sz val="13.5"/>
        <color rgb="FF000000"/>
        <rFont val="Meiryo"/>
        <family val="2"/>
        <charset val="128"/>
      </rPr>
      <t>)' である．</t>
    </r>
  </si>
  <si>
    <t>上式は「多重ロジスティックモデル multiple logistic model」と呼ばれ，特定の疾患について多数の要因が関与している場合，それらの要因の影響を調べるために用いられている．</t>
  </si>
  <si>
    <t>表４は糖尿病患者のうち眼底所見が初診時と５年次ともに正常な367例と，初診時は正常であるが５年次は異常となった96例の初診時データを用いて，眼底網膜症のリスク因子を検討したものである．</t>
  </si>
  <si>
    <t>表４．糖尿病患者の眼底網膜症発症に関する多重ロジスティックモデル</t>
  </si>
  <si>
    <t>変　　　数</t>
  </si>
  <si>
    <t>係　　数</t>
  </si>
  <si>
    <r>
      <t>オッズ比</t>
    </r>
    <r>
      <rPr>
        <b/>
        <vertAlign val="superscript"/>
        <sz val="11"/>
        <color theme="1"/>
        <rFont val="Meiryo"/>
        <family val="2"/>
        <charset val="128"/>
      </rPr>
      <t>**</t>
    </r>
  </si>
  <si>
    <t>空腹時血糖値(mg/dl)</t>
  </si>
  <si>
    <r>
      <t>8.258×10</t>
    </r>
    <r>
      <rPr>
        <b/>
        <vertAlign val="superscript"/>
        <sz val="11"/>
        <color theme="1"/>
        <rFont val="Meiryo"/>
        <family val="2"/>
        <charset val="128"/>
      </rPr>
      <t>-3</t>
    </r>
  </si>
  <si>
    <t>罹病期間(年)</t>
  </si>
  <si>
    <r>
      <t>7.320×10</t>
    </r>
    <r>
      <rPr>
        <b/>
        <vertAlign val="superscript"/>
        <sz val="11"/>
        <color theme="1"/>
        <rFont val="Meiryo"/>
        <family val="2"/>
        <charset val="128"/>
      </rPr>
      <t>-2</t>
    </r>
  </si>
  <si>
    <t>血清尿素窒素(mg/dl)</t>
  </si>
  <si>
    <r>
      <t>1.072×10</t>
    </r>
    <r>
      <rPr>
        <b/>
        <vertAlign val="superscript"/>
        <sz val="11"/>
        <color theme="1"/>
        <rFont val="Meiryo"/>
        <family val="2"/>
        <charset val="128"/>
      </rPr>
      <t>-1</t>
    </r>
  </si>
  <si>
    <t>収縮期血圧(mmHg)</t>
  </si>
  <si>
    <r>
      <t>1.332×10</t>
    </r>
    <r>
      <rPr>
        <b/>
        <vertAlign val="superscript"/>
        <sz val="11"/>
        <color theme="1"/>
        <rFont val="Meiryo"/>
        <family val="2"/>
        <charset val="128"/>
      </rPr>
      <t>-2</t>
    </r>
  </si>
  <si>
    <t>最大体重時年齢(歳)</t>
  </si>
  <si>
    <r>
      <t>高血圧の家族歴</t>
    </r>
    <r>
      <rPr>
        <b/>
        <vertAlign val="superscript"/>
        <sz val="11"/>
        <color theme="1"/>
        <rFont val="Meiryo"/>
        <family val="2"/>
        <charset val="128"/>
      </rPr>
      <t>*</t>
    </r>
  </si>
  <si>
    <t>定数項</t>
  </si>
  <si>
    <t>---</t>
  </si>
  <si>
    <t>　* なし＝0，あり＝1。</t>
  </si>
  <si>
    <t>　** １測定単位当りのオッズ比。</t>
  </si>
  <si>
    <t>　（高木廣文(1979)，日本公衆衛生雑誌，24(4)，185-194の表６より一部引用）</t>
  </si>
  <si>
    <r>
      <t>各変数の値と係数を前述の式に代入すれば，その患者の発症リスクを求めることができる．また，表中のオッズ比は各変数の測定で１単位分の増加に対応している．したがって，空腹時血糖値が20mg/dl増加し，収縮期血圧が10mmHg増加した場合はオッズ比も， 1.008</t>
    </r>
    <r>
      <rPr>
        <b/>
        <vertAlign val="superscript"/>
        <sz val="13.5"/>
        <color rgb="FF000000"/>
        <rFont val="Meiryo"/>
        <family val="2"/>
        <charset val="128"/>
      </rPr>
      <t>20</t>
    </r>
    <r>
      <rPr>
        <b/>
        <sz val="13.5"/>
        <color rgb="FF000000"/>
        <rFont val="Meiryo"/>
        <family val="2"/>
        <charset val="128"/>
      </rPr>
      <t>×1.013</t>
    </r>
    <r>
      <rPr>
        <b/>
        <vertAlign val="superscript"/>
        <sz val="13.5"/>
        <color rgb="FF000000"/>
        <rFont val="Meiryo"/>
        <family val="2"/>
        <charset val="128"/>
      </rPr>
      <t>10</t>
    </r>
    <r>
      <rPr>
        <b/>
        <sz val="13.5"/>
        <color rgb="FF000000"/>
        <rFont val="Meiryo"/>
        <family val="2"/>
        <charset val="128"/>
      </rPr>
      <t>＝1.33 となり，眼底網膜症のリスクが以前よりも約1.3倍増加することになる．</t>
    </r>
  </si>
  <si>
    <t>今回は，実際の計算などに関する詳細は省略した．これまで見たように，疫学研究においてはさまざまな変数と疾患の発症，死亡などとの関係が調べられる．そのような場合，リスクに関する統計学的な解析方法が，威力を発揮することが理解されたと思う．</t>
  </si>
  <si>
    <t>他の分野で用いられている多変量解析の各種の方法は，医学分野でもよく用いられており，実際面で多大な貢献をもたらしているといえよう．今回解説した内容は，疫学的な研究で用いられている統計学の方法のほんの一部についてのものである．</t>
  </si>
  <si>
    <t>また，医学分野で多用される「生命表解析」などの重要な手法について，紙面の都合上触れることができなかったが，統計学が極めて重要な役割を果たしていることは，理解されたものと思う．</t>
  </si>
  <si>
    <t>人間集団を扱う学問領域では，研究に客観性を持たせようとすれば，統計学を用いることは極めて自然なことに思われる．</t>
  </si>
  <si>
    <t>［参考文献］</t>
  </si>
  <si>
    <t>Mantel, N. and Haenszel, W. (1959). Statistical aspects of the analysis of data from retrospective studies of disease. Journal of the National Cancer Institute, 22, 719-748.</t>
  </si>
  <si>
    <t>Mehta, C.R., Patel, N.R., and Gray, R. (1985). Computing an exact confidence interval for the common odds ratio in several 2×2 contingency tables. Journal of the American Statistical Association, 80, 969-973.</t>
  </si>
  <si>
    <t>Robins, J.M., Breslow,N.E., and Greenland, S. (1986). Estimators of the Mantel-Haenszel variance consistent in both sparse data and large-strata limiting model. Biometrics, 42, 311-323.</t>
  </si>
  <si>
    <t>Sato, T. (1990). Confidence limits for the common odds ratio based on the asymptotic distribution of the Mantel-Haenszel estimator. Biometrics, 46, 71-80.</t>
  </si>
  <si>
    <t>Takagi, H. (1990). A simple recursive algorithm for the exact confidence limits for the common odds ratio in a series of 2×2 tables. Research Memorandum No.385, the Institute of Statistical Mathematics.</t>
  </si>
  <si>
    <t>高木廣文(1979). 糖尿病長期治療患者に関する疫学研究 (3)多重ロジスティック・モデルによる眼底網膜症のリスク・ファクターに関する研究. 日本公衆衛生雑誌, 24(4), 185-194.</t>
  </si>
  <si>
    <t>The University Group Diabetes Program (1975). A study of the effects of hypoglycemic agents on vascular complications in patients with adult-onset diabetes, V. Evaluation of phenformin therapy. Diabetes, 24, Suppl.1, 65-184.</t>
  </si>
  <si>
    <r>
      <t>　　OR・exp [±z</t>
    </r>
    <r>
      <rPr>
        <b/>
        <vertAlign val="subscript"/>
        <sz val="13.5"/>
        <color rgb="FF000000"/>
        <rFont val="Meiryo"/>
        <family val="2"/>
        <charset val="128"/>
      </rPr>
      <t>α/2</t>
    </r>
    <r>
      <rPr>
        <b/>
        <sz val="13.5"/>
        <color rgb="FF000000"/>
        <rFont val="Cambria Math"/>
        <family val="2"/>
      </rPr>
      <t>√</t>
    </r>
    <r>
      <rPr>
        <b/>
        <sz val="13.5"/>
        <color rgb="FF000000"/>
        <rFont val="Meiryo"/>
        <family val="2"/>
        <charset val="128"/>
      </rPr>
      <t>V(log(OR))]</t>
    </r>
    <phoneticPr fontId="2"/>
  </si>
  <si>
    <t>OR・exp [±zα/2√V(log(OR))]</t>
  </si>
  <si>
    <t>オッズ比の95%信頼区間</t>
    <rPh sb="3" eb="4">
      <t>ヒ</t>
    </rPh>
    <rPh sb="8" eb="12">
      <t>シンライクカン</t>
    </rPh>
    <phoneticPr fontId="2"/>
  </si>
  <si>
    <t>⇩</t>
    <phoneticPr fontId="2"/>
  </si>
  <si>
    <t>上側</t>
    <rPh sb="0" eb="2">
      <t>ウワガワ</t>
    </rPh>
    <phoneticPr fontId="2"/>
  </si>
  <si>
    <t>下側</t>
    <rPh sb="0" eb="2">
      <t>シタソク</t>
    </rPh>
    <phoneticPr fontId="2"/>
  </si>
  <si>
    <t>このオッズ比は95％信頼区間で</t>
    <rPh sb="5" eb="6">
      <t>ヒ</t>
    </rPh>
    <rPh sb="10" eb="12">
      <t>シンライ</t>
    </rPh>
    <rPh sb="12" eb="14">
      <t>クカン</t>
    </rPh>
    <phoneticPr fontId="2"/>
  </si>
  <si>
    <t>1をまたぐため、有意ではない＝偶然の範囲にある！</t>
    <rPh sb="8" eb="10">
      <t>ユウイ</t>
    </rPh>
    <rPh sb="15" eb="17">
      <t>グウゼン</t>
    </rPh>
    <rPh sb="18" eb="20">
      <t>ハンイ</t>
    </rPh>
    <phoneticPr fontId="2"/>
  </si>
  <si>
    <t>1をまたがないため、有意である＝偶然の範囲にない！</t>
    <rPh sb="10" eb="12">
      <t>ユウイ</t>
    </rPh>
    <rPh sb="16" eb="18">
      <t>グウゼン</t>
    </rPh>
    <rPh sb="19" eb="21">
      <t>ハンイ</t>
    </rPh>
    <phoneticPr fontId="2"/>
  </si>
  <si>
    <t>a=</t>
    <phoneticPr fontId="2"/>
  </si>
  <si>
    <t>b=</t>
    <phoneticPr fontId="2"/>
  </si>
  <si>
    <t>ｔ（0.05）df=</t>
    <phoneticPr fontId="2"/>
  </si>
  <si>
    <t>S(総和）</t>
    <rPh sb="2" eb="4">
      <t>ソウワ</t>
    </rPh>
    <phoneticPr fontId="2"/>
  </si>
  <si>
    <t>Mean（平均）</t>
    <rPh sb="5" eb="7">
      <t>ヘイキン</t>
    </rPh>
    <phoneticPr fontId="2"/>
  </si>
  <si>
    <t>SS（偏差平方和）</t>
    <rPh sb="3" eb="5">
      <t>ヘンサ</t>
    </rPh>
    <rPh sb="5" eb="8">
      <t>ヘイホウワ</t>
    </rPh>
    <phoneticPr fontId="2"/>
  </si>
  <si>
    <t>SD(標準偏差)</t>
    <rPh sb="3" eb="5">
      <t>ヒョウジュン</t>
    </rPh>
    <rPh sb="5" eb="7">
      <t>ヘンサ</t>
    </rPh>
    <phoneticPr fontId="2"/>
  </si>
  <si>
    <t>VAR(分散)</t>
    <rPh sb="4" eb="6">
      <t>ブンサン</t>
    </rPh>
    <phoneticPr fontId="2"/>
  </si>
  <si>
    <r>
      <t>注</t>
    </r>
    <r>
      <rPr>
        <b/>
        <sz val="11"/>
        <color theme="1"/>
        <rFont val="游ゴシック"/>
        <family val="2"/>
        <scheme val="minor"/>
      </rPr>
      <t>不偏分散</t>
    </r>
    <rPh sb="0" eb="1">
      <t>チュウ</t>
    </rPh>
    <rPh sb="1" eb="3">
      <t>フヘン</t>
    </rPh>
    <rPh sb="3" eb="5">
      <t>ブンサン</t>
    </rPh>
    <phoneticPr fontId="2"/>
  </si>
  <si>
    <r>
      <t>分母はSD/sqrt（ｎ）：SD:分子がクロス掛けSDｘ2乗×自由度ｘ+SDｙ2乗×自由度ｙ、
分母が（ｎｘ-1）</t>
    </r>
    <r>
      <rPr>
        <sz val="9"/>
        <color theme="1"/>
        <rFont val="游ゴシック"/>
        <family val="2"/>
        <charset val="128"/>
      </rPr>
      <t>∔（</t>
    </r>
    <r>
      <rPr>
        <sz val="9"/>
        <color theme="1"/>
        <rFont val="游ゴシック"/>
        <family val="2"/>
        <charset val="128"/>
        <scheme val="minor"/>
      </rPr>
      <t>ｎｙ-1）</t>
    </r>
    <rPh sb="0" eb="2">
      <t>ブンボ</t>
    </rPh>
    <rPh sb="17" eb="19">
      <t>ブンシ</t>
    </rPh>
    <rPh sb="23" eb="24">
      <t>ガ</t>
    </rPh>
    <rPh sb="29" eb="30">
      <t>ジョウ</t>
    </rPh>
    <rPh sb="31" eb="34">
      <t>ジユウド</t>
    </rPh>
    <rPh sb="40" eb="41">
      <t>ジョウ</t>
    </rPh>
    <rPh sb="42" eb="45">
      <t>ジユウド</t>
    </rPh>
    <rPh sb="48" eb="50">
      <t>ブンボ</t>
    </rPh>
    <phoneticPr fontId="2"/>
  </si>
  <si>
    <t>F(2.14）0.05＝3.89</t>
    <phoneticPr fontId="2"/>
  </si>
  <si>
    <t>標準偏差</t>
    <rPh sb="0" eb="4">
      <t>ヒョウジュンヘンサ</t>
    </rPh>
    <phoneticPr fontId="2"/>
  </si>
  <si>
    <t>VAR</t>
    <phoneticPr fontId="2"/>
  </si>
  <si>
    <t>SD</t>
    <phoneticPr fontId="2"/>
  </si>
  <si>
    <t>代表値の計算（第１世代：記述統計）</t>
    <rPh sb="0" eb="3">
      <t>ダイヒョウチ</t>
    </rPh>
    <rPh sb="4" eb="6">
      <t>ケイサン</t>
    </rPh>
    <rPh sb="7" eb="8">
      <t>ダイ</t>
    </rPh>
    <rPh sb="9" eb="11">
      <t>セダイ</t>
    </rPh>
    <rPh sb="12" eb="14">
      <t>キジュツ</t>
    </rPh>
    <rPh sb="14" eb="16">
      <t>トウケイ</t>
    </rPh>
    <phoneticPr fontId="2"/>
  </si>
  <si>
    <t>代表値の計算（第2世代：誤差解析統計；標本データの場合）</t>
    <rPh sb="0" eb="3">
      <t>ダイヒョウチ</t>
    </rPh>
    <rPh sb="4" eb="6">
      <t>ケイサン</t>
    </rPh>
    <rPh sb="7" eb="8">
      <t>ダイ</t>
    </rPh>
    <rPh sb="9" eb="11">
      <t>セダイ</t>
    </rPh>
    <rPh sb="12" eb="14">
      <t>ゴサ</t>
    </rPh>
    <rPh sb="14" eb="16">
      <t>カイセキ</t>
    </rPh>
    <rPh sb="16" eb="18">
      <t>トウケイ</t>
    </rPh>
    <rPh sb="19" eb="21">
      <t>ヒョウホン</t>
    </rPh>
    <rPh sb="25" eb="27">
      <t>バアイ</t>
    </rPh>
    <phoneticPr fontId="2"/>
  </si>
  <si>
    <t>不偏分散</t>
    <rPh sb="0" eb="2">
      <t>フヘン</t>
    </rPh>
    <rPh sb="2" eb="4">
      <t>ブンサン</t>
    </rPh>
    <phoneticPr fontId="2"/>
  </si>
  <si>
    <t>標本データであると、分かって処理している場合、敢えて不偏と名乗らないことあり。</t>
    <rPh sb="0" eb="2">
      <t>ヒョウホン</t>
    </rPh>
    <rPh sb="10" eb="11">
      <t>ワ</t>
    </rPh>
    <rPh sb="14" eb="16">
      <t>ショリ</t>
    </rPh>
    <rPh sb="20" eb="22">
      <t>バアイ</t>
    </rPh>
    <rPh sb="23" eb="24">
      <t>ア</t>
    </rPh>
    <rPh sb="26" eb="28">
      <t>フヘン</t>
    </rPh>
    <rPh sb="29" eb="31">
      <t>ナノ</t>
    </rPh>
    <phoneticPr fontId="2"/>
  </si>
  <si>
    <t>注意！</t>
    <rPh sb="0" eb="2">
      <t>チュウイ</t>
    </rPh>
    <phoneticPr fontId="2"/>
  </si>
  <si>
    <t>SPSS</t>
    <phoneticPr fontId="2"/>
  </si>
  <si>
    <t/>
  </si>
  <si>
    <t>CROSSTABS</t>
  </si>
  <si>
    <t xml:space="preserve">  /TABLES=VAR00002 BY VAR00003</t>
  </si>
  <si>
    <t xml:space="preserve">  /FORMAT=AVALUE TABLES</t>
  </si>
  <si>
    <t xml:space="preserve">  /CELLS=COUNT</t>
  </si>
  <si>
    <t xml:space="preserve">  /COUNT ROUND CELL.</t>
  </si>
  <si>
    <t>カイ 2 乗検定</t>
  </si>
  <si>
    <t>値</t>
  </si>
  <si>
    <t>自由度</t>
  </si>
  <si>
    <t>漸近有意確率 (両側)</t>
  </si>
  <si>
    <t>正確な有意確率 (両側)</t>
  </si>
  <si>
    <t>正確有意確率 (片側)</t>
  </si>
  <si>
    <t>Pearson のカイ 2 乗</t>
  </si>
  <si>
    <t>尤度比</t>
  </si>
  <si>
    <t>Fisher の直接法</t>
  </si>
  <si>
    <t>線型と線型による連関</t>
  </si>
  <si>
    <t>有効なケースの数</t>
  </si>
  <si>
    <t>a. 0 セル (0.0%) は期待度数が 5 未満です。最小期待度数は 11.67 です。</t>
  </si>
  <si>
    <t>b. 2x2 表に対してのみ計算</t>
  </si>
  <si>
    <r>
      <t>30.857</t>
    </r>
    <r>
      <rPr>
        <vertAlign val="superscript"/>
        <sz val="9"/>
        <color indexed="60"/>
        <rFont val="MS Gothic"/>
        <family val="3"/>
        <charset val="128"/>
      </rPr>
      <t>a</t>
    </r>
  </si>
  <si>
    <r>
      <t>連続修正</t>
    </r>
    <r>
      <rPr>
        <vertAlign val="superscript"/>
        <sz val="9"/>
        <color indexed="62"/>
        <rFont val="MS Gothic"/>
        <family val="3"/>
        <charset val="128"/>
      </rPr>
      <t>b</t>
    </r>
  </si>
  <si>
    <t>カイ２乗値＝（（（観測度数－期待度数）の２乗）÷期待度数）の総和</t>
  </si>
  <si>
    <t>観測度数と期待度数のずれを数値にする</t>
  </si>
  <si>
    <t>平均からのばらつきを数値にするために、分散という考え方を使いました。それと同じように、観測度数と期待度数のずれを数値にすることはできないのでしょうか。それを考えていきましょう。</t>
  </si>
  <si>
    <t>まず、観測度数と期待度数のずれですから、それらをすべて足してみます。</t>
  </si>
  <si>
    <t>ずれ案1＝（観測度数－期待度数）の総和</t>
  </si>
  <si>
    <t>しかし、これで実際に計算してみると、</t>
  </si>
  <si>
    <t>(435-420)+(165-180)+(265-280)+(135-120)</t>
  </si>
  <si>
    <t>となり、常に0になってしまいます。プラスのところとマイナスのところが打ち消し合っているからです。</t>
  </si>
  <si>
    <t>そこで、分散の計算の時のように２乗してから足していきます。</t>
  </si>
  <si>
    <t>ずれ案2＝（（観測度数－期待度数）の２乗）の総和</t>
  </si>
  <si>
    <t>(435-420)^2+(165-180)^2+(265-280)^2+(135-120)^2</t>
  </si>
  <si>
    <t>となり、よさそうです。</t>
  </si>
  <si>
    <t>しかし、これでもまだまずいところがあります。たとえば、ポテトとチキンの売り上げデータを10日分とったとします。単純に考えて、データが１日分の10倍となったとすると、ずれの値は、</t>
  </si>
  <si>
    <t>(4350-4200)^2+(1650-1800)^2+(2650-2800)^2+(1350-1200)^2</t>
  </si>
  <si>
    <t>となって、非常に大きくなってしまいます。</t>
  </si>
  <si>
    <t>そこで、（観測度数－期待度数）の２乗を期待度数で割っておくことにします。</t>
  </si>
  <si>
    <t>ずれ案3＝（（（観測度数－期待度数）の２乗）÷期待度数）の総和</t>
  </si>
  <si>
    <t>(435-420)^2/420+(165-180)^2/180+(265-280)^2/280+(135-120)^2/120</t>
  </si>
  <si>
    <r>
      <t>これを</t>
    </r>
    <r>
      <rPr>
        <sz val="14"/>
        <color rgb="FF800000"/>
        <rFont val="Meiryo"/>
        <family val="2"/>
      </rPr>
      <t>カイ２乗値</t>
    </r>
    <r>
      <rPr>
        <sz val="14"/>
        <color rgb="FF000000"/>
        <rFont val="Meiryo"/>
        <family val="2"/>
      </rPr>
      <t>と呼びます。カイというのは、ギリシャ文字で「χ」と書きます。</t>
    </r>
  </si>
  <si>
    <t>もう一度まとめておきます。</t>
  </si>
  <si>
    <t>この式からわかることは、</t>
  </si>
  <si>
    <t>期待度数と観測度数が完全に一致すれば、カイ２乗値はゼロになる</t>
  </si>
  <si>
    <t>逆に、不一致（ずれ）が大きくなれば、カイ２乗値は大きな値になる</t>
  </si>
  <si>
    <t>ということです。</t>
  </si>
  <si>
    <t>カイ２乗分布</t>
  </si>
  <si>
    <t>さて、計算した結果、カイ２乗値は4.464になりました。これはゼロではありませんから、観測度数と期待度数にずれがあることを示しています。それでは、このカイ２乗値は大きいのでしょうか、それともとるにたらないものなのでしょうか？</t>
  </si>
  <si>
    <r>
      <t>これを決めるためには、カイ２乗値の性質、つまり</t>
    </r>
    <r>
      <rPr>
        <sz val="14"/>
        <color rgb="FF800000"/>
        <rFont val="Meiryo"/>
        <family val="2"/>
      </rPr>
      <t>カイ２乗分布</t>
    </r>
    <r>
      <rPr>
        <sz val="14"/>
        <color rgb="FF000000"/>
        <rFont val="Meiryo"/>
        <family val="2"/>
      </rPr>
      <t>を調べておく必要があります。</t>
    </r>
  </si>
  <si>
    <t>ピンポン玉実験</t>
  </si>
  <si>
    <t>白とオレンジのピンポン玉をそれぞれ50個ずつ箱に入れておきます。よくかき混ぜて、無作為に10個取り出します。そのときの、白の数とオレンジの数を調べます。調べたら、また取り出した分を箱の中に戻して、また同じように無作為に10個取り出します。</t>
  </si>
  <si>
    <t>このような実験を何回も繰り返すとどうなるでしょうか。</t>
  </si>
  <si>
    <t>白とオレンジがそれぞれ5個ずつである場合は、比較的起こりやすそうです。もともと箱の中には半々ではいっていたのですから。</t>
  </si>
  <si>
    <t>このときのカイ２乗値は（期待度数は5個と5個ですから）、</t>
  </si>
  <si>
    <t>カイ２乗値＝(5-5)^2/5+(5-5)^2/5=0</t>
  </si>
  <si>
    <t>このようにゼロになります。</t>
  </si>
  <si>
    <t>それでは、白とオレンジが、6個と4個になる場合はあるでしょうか。これも、よく起こりそうです。このときのカイ２乗値は、</t>
  </si>
  <si>
    <t>カイ２乗値＝(6-5)^2/5+(4-5)^2/5=0.4</t>
  </si>
  <si>
    <t>0.4になります。</t>
  </si>
  <si>
    <t>それでは、白とオレンジが、7個と3個になる場合はどうでしょう。6個と4個よりは起こりにくそうです。</t>
  </si>
  <si>
    <t>カイ２乗値＝(7-5)^2/5+(3-5)^2/5=1.6</t>
  </si>
  <si>
    <t>1.6になりました。</t>
  </si>
  <si>
    <t>さらに、白とオレンジが、8個と2個の場合はどうでしょうか。これはあまり起こらない場合です。</t>
  </si>
  <si>
    <t>カイ２乗値＝(8-5)^2/5+(2-5)^2/5=3.6</t>
  </si>
  <si>
    <t>カイ２乗値は3.6になります。</t>
  </si>
  <si>
    <t>最後に、白とオレンジが、9個と1個の場合はどうでしょう。これはめったに起こらない場合です。</t>
  </si>
  <si>
    <t>カイ２乗値＝(9-5)^2/5+(1-5)^2/5=6.4</t>
  </si>
  <si>
    <t>カイ２乗値は6.4になりました。</t>
  </si>
  <si>
    <t>以上のことを表にまとめると、次のようになります。</t>
  </si>
  <si>
    <t>表3.6　起こりやすさとカイ２乗値</t>
  </si>
  <si>
    <t>白とオレンジの個数</t>
  </si>
  <si>
    <t>起こりやすさ（確率）</t>
  </si>
  <si>
    <t>カイ２乗値</t>
  </si>
  <si>
    <t>5個と5個</t>
  </si>
  <si>
    <t>最も起こりやすい</t>
  </si>
  <si>
    <t>6個と4個</t>
  </si>
  <si>
    <t>起こりやすい</t>
  </si>
  <si>
    <t>7個と3個</t>
  </si>
  <si>
    <t>起こりにくい</t>
  </si>
  <si>
    <t>8個と2個</t>
  </si>
  <si>
    <t>かなり起こりにくい</t>
  </si>
  <si>
    <t>9個と1個</t>
  </si>
  <si>
    <t>非常に起こりにくい</t>
  </si>
  <si>
    <t>起こりやすさ（確率）が小さくなればなるほど、カイ２乗値が大きくなっていることがわかります。</t>
  </si>
  <si>
    <t>横軸にカイ２乗値を取り、縦軸に確率密度を取ると、次のようなカイ２乗分布が描けます。</t>
  </si>
  <si>
    <t>確率密度というのは、たとえば横軸3のところで切った右側の面積が「カイ２乗値が3以上になる確率」になるように決めたものです。</t>
  </si>
  <si>
    <t>これを見ると、カイ２乗値がゼロに近づくほど、急激に確率が大きくなっていくことかわかります。逆にカイ２乗値が大きくなると、確率は非常に小さくなることがわかります。</t>
  </si>
  <si>
    <r>
      <t>この例では、白とオレンジのピンポン玉が50個と50個で半々になっていましたが、これがたとえば60個と40個であっても、カイ２乗値を計算して分布を描くと、</t>
    </r>
    <r>
      <rPr>
        <sz val="14"/>
        <color rgb="FF800000"/>
        <rFont val="Meiryo"/>
        <family val="2"/>
      </rPr>
      <t>同じカイ２乗分布になります</t>
    </r>
    <r>
      <rPr>
        <sz val="14"/>
        <color rgb="FF000000"/>
        <rFont val="Meiryo"/>
        <family val="2"/>
      </rPr>
      <t>。</t>
    </r>
  </si>
  <si>
    <r>
      <t>また、この例では、取り出す個数は10個でしたが、これが20個でも、30個でも、カイ２乗値を計算して分布を描くと、</t>
    </r>
    <r>
      <rPr>
        <sz val="14"/>
        <color rgb="FF800000"/>
        <rFont val="Meiryo"/>
        <family val="2"/>
      </rPr>
      <t>同じカイ２乗分布になります</t>
    </r>
    <r>
      <rPr>
        <sz val="14"/>
        <color rgb="FF000000"/>
        <rFont val="Meiryo"/>
        <family val="2"/>
      </rPr>
      <t>。</t>
    </r>
  </si>
  <si>
    <t>このことから、カイ２乗分布がさまざまな場合に適用できることがわかります。</t>
  </si>
  <si>
    <t>自由度によってカイ２乗分布は変わる</t>
  </si>
  <si>
    <r>
      <t>白とオレンジのピンポン玉を10個取ってくる場合は、白の数が決まれば、オレンジの数は自動的に決まります。つまり2種類の数のうち、自由に動かせるのは、そのうちひとつだけです。この数を「</t>
    </r>
    <r>
      <rPr>
        <sz val="14"/>
        <color rgb="FF800000"/>
        <rFont val="Meiryo"/>
        <family val="2"/>
      </rPr>
      <t>自由度</t>
    </r>
    <r>
      <rPr>
        <sz val="14"/>
        <color rgb="FF000000"/>
        <rFont val="Meiryo"/>
        <family val="2"/>
      </rPr>
      <t>」と呼びます。2種類のピンポン玉を取ってくる場合は、2－1で「自由度1」となります。</t>
    </r>
  </si>
  <si>
    <t>それでは、白とオレンジと青の3種類のピンポン玉ではどうでしょうか。この場合は、白とオレンジの数が決まると自動的に青の数が決まります。したがって、自由度は、3－1で2となります。</t>
  </si>
  <si>
    <t>取り出す元の個数の割合が変わっても、また取り出す個数が変わっても、カイ２乗分布は変わりません。しかし、自由度が変わると、カイ２乗分布は変わります。図3.2のカイ２乗分布は、自由度1の場合の分布です。</t>
  </si>
  <si>
    <t>自由度が変わると、次の図のようにカイ２乗分布も変わっていきます。</t>
  </si>
  <si>
    <t>(a+b)*(a+c)/(a+b+c+d)</t>
    <phoneticPr fontId="2"/>
  </si>
  <si>
    <t>(a+b)*(b+d)/(a+b+c+d)</t>
    <phoneticPr fontId="2"/>
  </si>
  <si>
    <t>(a+c)*(c+d)/(a+b+c+d)</t>
    <phoneticPr fontId="2"/>
  </si>
  <si>
    <t>(c+d)*(b+d)/(a+b+c+d)</t>
    <phoneticPr fontId="2"/>
  </si>
  <si>
    <t>練習では小数点第3位まで算出しておきましょう。</t>
    <rPh sb="0" eb="2">
      <t>レンシュウ</t>
    </rPh>
    <rPh sb="4" eb="7">
      <t>ショウスウテン</t>
    </rPh>
    <rPh sb="7" eb="8">
      <t>ダイ</t>
    </rPh>
    <rPh sb="9" eb="10">
      <t>イ</t>
    </rPh>
    <rPh sb="12" eb="14">
      <t>サンシュツ</t>
    </rPh>
    <phoneticPr fontId="2"/>
  </si>
  <si>
    <t>独立2群（対応のないt検定）</t>
    <rPh sb="0" eb="2">
      <t>ドクリツ</t>
    </rPh>
    <rPh sb="3" eb="4">
      <t>グン</t>
    </rPh>
    <rPh sb="5" eb="7">
      <t>タイオウ</t>
    </rPh>
    <rPh sb="11" eb="13">
      <t>ケンテイ</t>
    </rPh>
    <phoneticPr fontId="2"/>
  </si>
  <si>
    <t xml:space="preserve">     Two Sample t-test</t>
  </si>
  <si>
    <t>data:  col1ｘ and col2ｙ</t>
  </si>
  <si>
    <t>t = -2.0207, df = 8, p-value = 0.07797</t>
  </si>
  <si>
    <t>alternative hypothesis: true difference in means is not equal to 0</t>
  </si>
  <si>
    <t>95 percent confidence interval:</t>
  </si>
  <si>
    <t xml:space="preserve"> -2.9976465  0.1976465</t>
  </si>
  <si>
    <t>sample estimates:</t>
  </si>
  <si>
    <t xml:space="preserve">mean of x mean of y </t>
  </si>
  <si>
    <t xml:space="preserve">      1.8       3.2 </t>
  </si>
  <si>
    <t>RとRGによる対応のないｔ検定の結果</t>
    <rPh sb="7" eb="9">
      <t>タイオウ</t>
    </rPh>
    <rPh sb="13" eb="15">
      <t>ケンテイ</t>
    </rPh>
    <rPh sb="16" eb="18">
      <t>ケッカ</t>
    </rPh>
    <phoneticPr fontId="2"/>
  </si>
  <si>
    <t>仮説検定の考え方は次のようなものです。</t>
  </si>
  <si>
    <t>まず、帰無仮説「差はない」を立てる</t>
  </si>
  <si>
    <t>適当な指標を計算する</t>
  </si>
  <si>
    <t>その指標が起こる確率を計算する</t>
  </si>
  <si>
    <t>確率に基づいて、帰無仮説を採択するか、棄却するかを決める</t>
  </si>
  <si>
    <t>帰無仮説を採択した場合は、「意味のある差（有意差）はない」と結論する</t>
  </si>
  <si>
    <t>帰無仮説を棄却した場合は、対立仮説を採択し、「差はないとはいえない、つまり意味のある差（有意差）がある」と結論する</t>
  </si>
  <si>
    <t>指標tの性質</t>
  </si>
  <si>
    <t>今、２つの母集団A,Bを考えます。AもBも、だいたい正規分布にしたがっており、平均値が等しく、分散もほぼ等しいとします。</t>
  </si>
  <si>
    <t>その２つの母集団A,BそれぞれからNA, NB個の標本を取り出してきます。それを標本集団A,Bとします。</t>
  </si>
  <si>
    <t>標本集団A,Bのそれぞれの平均値を計算して、それを標本平均A,Bとします。</t>
  </si>
  <si>
    <t>標本平均Aと標本平均Bの差を計算します。すると、これは0に近い場合が多いと考えられます。なぜなら、もともとの母集団A,Bの平均値が等しいからです。そこから取り出した標本集団A,Bの平均値もお互いに近い場合が多いのではないかと推測できます。</t>
  </si>
  <si>
    <t>そこで、次のような指標tを考えます。</t>
  </si>
  <si>
    <t>t＝（標本平均の差）／（標本平均の差の標準誤差）</t>
  </si>
  <si>
    <t>すると、このtは、自由度（NA+NB-2）のt分布に従うことが知られています。</t>
  </si>
  <si>
    <t>標本平均の差の標準誤差は、前の節でやったように、次の式で推定します。</t>
  </si>
  <si>
    <t>標本平均の差の標準誤差＝sqrt（（Aの不偏分散／Aの標本数）＋（Bの不偏分散／Bの標本数））</t>
  </si>
  <si>
    <t>ここで、AとBの母分散は等しいとして、「推定母分散」と表記すると、</t>
  </si>
  <si>
    <t>差の標本標準誤差＝sqrt（（推定母分散／標本数A）＋（推定母分散／標本数B））</t>
  </si>
  <si>
    <t>　　　　　　　　＝sqrt（推定母分散×（（1／標本数A）＋（1／標本数B））</t>
  </si>
  <si>
    <t>推定母分散は次の式で推定します。これは不偏分散を求める方法と同じで、平均からの偏差の平方和（これは分散を求めるときの（（データ－平均値）の２乗）の総和のことです）を（標本数－1）で割ったものに相当します。</t>
  </si>
  <si>
    <t>推定母分散＝（標本Aの平均からの偏差の平方和＋標本Bの平均からの偏差の平方和）／（（標本数A－1）＋（標本数B－1））</t>
  </si>
  <si>
    <t>まとめると、</t>
  </si>
  <si>
    <t>t＝（標本平均の差）／sqrt（推定母分散×（（1／標本数A）＋（1／標本数B））</t>
  </si>
  <si>
    <t>となります。</t>
  </si>
  <si>
    <r>
      <t>t＝（標本平均の差）／sqrt（</t>
    </r>
    <r>
      <rPr>
        <sz val="12"/>
        <color rgb="FFFF0000"/>
        <rFont val="Meiryo"/>
        <family val="3"/>
        <charset val="128"/>
      </rPr>
      <t>推定母分散</t>
    </r>
    <r>
      <rPr>
        <sz val="12"/>
        <color rgb="FF003300"/>
        <rFont val="Meiryo"/>
        <family val="3"/>
        <charset val="128"/>
      </rPr>
      <t>×（（1／標本数A）＋（1／標本数B））</t>
    </r>
    <phoneticPr fontId="2"/>
  </si>
  <si>
    <t>推定母分散＝（標本Aの平均からの偏差の平方和＋標本Bの平均からの偏差の平方和）／（（標本数A－1）＋（標本数B－1））</t>
    <phoneticPr fontId="2"/>
  </si>
  <si>
    <t>偏差平方和</t>
    <rPh sb="0" eb="5">
      <t>ヘンサヘイホウワ</t>
    </rPh>
    <phoneticPr fontId="2"/>
  </si>
  <si>
    <t>推定母分散</t>
    <rPh sb="0" eb="2">
      <t>スイテイ</t>
    </rPh>
    <rPh sb="2" eb="3">
      <t>ハハ</t>
    </rPh>
    <rPh sb="3" eb="5">
      <t>ブンサン</t>
    </rPh>
    <phoneticPr fontId="2"/>
  </si>
  <si>
    <t>S2</t>
    <phoneticPr fontId="2"/>
  </si>
  <si>
    <t>両側0.025：</t>
    <rPh sb="0" eb="2">
      <t>リョウソク</t>
    </rPh>
    <phoneticPr fontId="2"/>
  </si>
  <si>
    <t>&lt;-下の表から正しい値を入力</t>
    <rPh sb="2" eb="3">
      <t>シタ</t>
    </rPh>
    <rPh sb="4" eb="5">
      <t>ヒョウ</t>
    </rPh>
    <rPh sb="7" eb="8">
      <t>タダ</t>
    </rPh>
    <rPh sb="10" eb="11">
      <t>アタイ</t>
    </rPh>
    <rPh sb="12" eb="14">
      <t>ニュウリョク</t>
    </rPh>
    <phoneticPr fontId="2"/>
  </si>
  <si>
    <t>下限値</t>
    <rPh sb="0" eb="3">
      <t>カゲンチ</t>
    </rPh>
    <phoneticPr fontId="2"/>
  </si>
  <si>
    <t>上限値</t>
    <rPh sb="0" eb="3">
      <t>ジョウゲンチ</t>
    </rPh>
    <phoneticPr fontId="2"/>
  </si>
  <si>
    <t>*（有限母集団の部分集合の場合）</t>
    <rPh sb="2" eb="7">
      <t>ユウゲンボシュウダン</t>
    </rPh>
    <rPh sb="8" eb="12">
      <t>ブブンシュウゴウ</t>
    </rPh>
    <rPh sb="13" eb="15">
      <t>バアイ</t>
    </rPh>
    <phoneticPr fontId="2"/>
  </si>
  <si>
    <r>
      <t>注</t>
    </r>
    <r>
      <rPr>
        <b/>
        <sz val="11"/>
        <color theme="1"/>
        <rFont val="游ゴシック"/>
        <family val="2"/>
        <scheme val="minor"/>
      </rPr>
      <t>不偏標準偏差</t>
    </r>
    <rPh sb="0" eb="1">
      <t>チュウ</t>
    </rPh>
    <rPh sb="1" eb="3">
      <t>フヘン</t>
    </rPh>
    <rPh sb="3" eb="7">
      <t>ヒョウジュンヘンサ</t>
    </rPh>
    <phoneticPr fontId="2"/>
  </si>
  <si>
    <t>(データが標本かつ30未満位の時はｔ統計量で正規分布に近似させる）</t>
    <rPh sb="5" eb="7">
      <t>ヒョウホン</t>
    </rPh>
    <rPh sb="11" eb="13">
      <t>ミマン</t>
    </rPh>
    <rPh sb="13" eb="14">
      <t>クライ</t>
    </rPh>
    <rPh sb="15" eb="16">
      <t>トキ</t>
    </rPh>
    <rPh sb="18" eb="21">
      <t>トウケイリョウ</t>
    </rPh>
    <rPh sb="22" eb="26">
      <t>セイキブンプ</t>
    </rPh>
    <rPh sb="27" eb="29">
      <t>キンジ</t>
    </rPh>
    <phoneticPr fontId="2"/>
  </si>
  <si>
    <t>信頼区間の間に</t>
    <rPh sb="0" eb="4">
      <t>シンライクカン</t>
    </rPh>
    <rPh sb="5" eb="6">
      <t>アイダ</t>
    </rPh>
    <phoneticPr fontId="2"/>
  </si>
  <si>
    <t>統計量があってはならない</t>
  </si>
  <si>
    <t>→求めた統計量は95％の確率で偶然で生じる確率の範囲にあることになる</t>
    <rPh sb="1" eb="2">
      <t>モト</t>
    </rPh>
    <rPh sb="4" eb="7">
      <t>トウケイリョウ</t>
    </rPh>
    <rPh sb="12" eb="14">
      <t>カクリツ</t>
    </rPh>
    <rPh sb="15" eb="17">
      <t>グウゼン</t>
    </rPh>
    <rPh sb="18" eb="19">
      <t>ショウ</t>
    </rPh>
    <rPh sb="21" eb="23">
      <t>カクリツ</t>
    </rPh>
    <rPh sb="24" eb="26">
      <t>ハンイ</t>
    </rPh>
    <phoneticPr fontId="2"/>
  </si>
  <si>
    <t>もし信頼区間の間にあると</t>
    <rPh sb="2" eb="6">
      <t>シンライクカン</t>
    </rPh>
    <rPh sb="7" eb="8">
      <t>アイダ</t>
    </rPh>
    <phoneticPr fontId="2"/>
  </si>
  <si>
    <r>
      <t>帰無仮説は</t>
    </r>
    <r>
      <rPr>
        <b/>
        <sz val="11"/>
        <color theme="1"/>
        <rFont val="游ゴシック"/>
        <family val="2"/>
        <scheme val="minor"/>
      </rPr>
      <t>平均値は信頼区間の中に</t>
    </r>
    <r>
      <rPr>
        <sz val="11"/>
        <color theme="1"/>
        <rFont val="游ゴシック"/>
        <family val="2"/>
        <charset val="128"/>
        <scheme val="minor"/>
      </rPr>
      <t>ある</t>
    </r>
    <rPh sb="0" eb="4">
      <t>キムカセツ</t>
    </rPh>
    <rPh sb="5" eb="8">
      <t>ヘイキンチ</t>
    </rPh>
    <rPh sb="9" eb="13">
      <t>シンライクカン</t>
    </rPh>
    <rPh sb="14" eb="15">
      <t>ナカ</t>
    </rPh>
    <phoneticPr fontId="2"/>
  </si>
  <si>
    <r>
      <t>対立仮説は</t>
    </r>
    <r>
      <rPr>
        <b/>
        <sz val="11"/>
        <color theme="1"/>
        <rFont val="游ゴシック"/>
        <family val="2"/>
        <scheme val="minor"/>
      </rPr>
      <t>平均値は信頼区間の外にある</t>
    </r>
    <rPh sb="0" eb="2">
      <t>タイリツ</t>
    </rPh>
    <rPh sb="2" eb="4">
      <t>カセツ</t>
    </rPh>
    <rPh sb="5" eb="8">
      <t>ヘイキンチ</t>
    </rPh>
    <rPh sb="9" eb="13">
      <t>シンライクカン</t>
    </rPh>
    <rPh sb="14" eb="15">
      <t>ソト</t>
    </rPh>
    <phoneticPr fontId="2"/>
  </si>
  <si>
    <r>
      <rPr>
        <b/>
        <sz val="11"/>
        <color theme="1"/>
        <rFont val="游ゴシック"/>
        <family val="2"/>
        <scheme val="minor"/>
      </rPr>
      <t>（平均値が偶然で信頼区間の中に入る確率が95%以上ある</t>
    </r>
    <r>
      <rPr>
        <sz val="11"/>
        <color theme="1"/>
        <rFont val="游ゴシック"/>
        <family val="2"/>
        <charset val="128"/>
        <scheme val="minor"/>
      </rPr>
      <t>）</t>
    </r>
    <rPh sb="1" eb="4">
      <t>ヘイキンチ</t>
    </rPh>
    <rPh sb="5" eb="7">
      <t>グウゼン</t>
    </rPh>
    <rPh sb="8" eb="12">
      <t>シンライクカン</t>
    </rPh>
    <rPh sb="13" eb="14">
      <t>ナカ</t>
    </rPh>
    <rPh sb="15" eb="16">
      <t>ハイ</t>
    </rPh>
    <rPh sb="17" eb="19">
      <t>カクリツ</t>
    </rPh>
    <rPh sb="23" eb="25">
      <t>イジョウ</t>
    </rPh>
    <phoneticPr fontId="2"/>
  </si>
  <si>
    <t>このSDを分散で求めるのか、不偏分散で求めるかの違い</t>
    <rPh sb="5" eb="7">
      <t>ブンサン</t>
    </rPh>
    <rPh sb="8" eb="9">
      <t>モト</t>
    </rPh>
    <rPh sb="14" eb="18">
      <t>フヘンブンサン</t>
    </rPh>
    <rPh sb="19" eb="20">
      <t>モト</t>
    </rPh>
    <rPh sb="24" eb="25">
      <t>チガ</t>
    </rPh>
    <phoneticPr fontId="2"/>
  </si>
  <si>
    <t>は標本か全部のデータかの違いによる</t>
    <rPh sb="1" eb="3">
      <t>ヒョウホン</t>
    </rPh>
    <rPh sb="4" eb="6">
      <t>ゼンブ</t>
    </rPh>
    <rPh sb="12" eb="13">
      <t>チガ</t>
    </rPh>
    <phoneticPr fontId="2"/>
  </si>
  <si>
    <t>標本ならば不偏分散を使う、と覚えておこう。</t>
    <rPh sb="0" eb="2">
      <t>ヒョウホン</t>
    </rPh>
    <rPh sb="5" eb="9">
      <t>フヘンブンサン</t>
    </rPh>
    <rPh sb="10" eb="11">
      <t>ツカ</t>
    </rPh>
    <rPh sb="14" eb="15">
      <t>オボ</t>
    </rPh>
    <phoneticPr fontId="2"/>
  </si>
  <si>
    <t>注）Zについて、ただしこれは全標本＝全部＝母集団とされる場合の値</t>
    <rPh sb="0" eb="1">
      <t>チュウ</t>
    </rPh>
    <rPh sb="14" eb="17">
      <t>ゼンヒョウホン</t>
    </rPh>
    <rPh sb="18" eb="20">
      <t>ゼンブ</t>
    </rPh>
    <rPh sb="21" eb="24">
      <t>ボシュウダン</t>
    </rPh>
    <rPh sb="28" eb="30">
      <t>バアイ</t>
    </rPh>
    <rPh sb="31" eb="32">
      <t>アタイ</t>
    </rPh>
    <phoneticPr fontId="2"/>
  </si>
  <si>
    <t>X（Xbar=Xの平均）が取りうる値＝区間推定</t>
    <rPh sb="9" eb="11">
      <t>ヘイキン</t>
    </rPh>
    <rPh sb="13" eb="14">
      <t>ト</t>
    </rPh>
    <rPh sb="17" eb="18">
      <t>アタイ</t>
    </rPh>
    <rPh sb="19" eb="23">
      <t>クカンスイテイ</t>
    </rPh>
    <phoneticPr fontId="2"/>
  </si>
  <si>
    <t>注）ほぼ30個以上の標本データであれば不偏標準偏差に1.96を乗じた値になる</t>
    <rPh sb="0" eb="1">
      <t>チュウ</t>
    </rPh>
    <rPh sb="6" eb="9">
      <t>コイジョウ</t>
    </rPh>
    <rPh sb="10" eb="12">
      <t>ヒョウホン</t>
    </rPh>
    <rPh sb="19" eb="21">
      <t>フヘン</t>
    </rPh>
    <rPh sb="21" eb="25">
      <t>ヒョウジュンヘンサ</t>
    </rPh>
    <rPh sb="31" eb="32">
      <t>ジョウ</t>
    </rPh>
    <rPh sb="34" eb="35">
      <t>アタイ</t>
    </rPh>
    <phoneticPr fontId="2"/>
  </si>
  <si>
    <t>（確率構造が安定しているとみなせれば）</t>
    <rPh sb="1" eb="3">
      <t>カクリツ</t>
    </rPh>
    <rPh sb="3" eb="5">
      <t>コウゾウ</t>
    </rPh>
    <rPh sb="6" eb="8">
      <t>アンテイ</t>
    </rPh>
    <phoneticPr fontId="2"/>
  </si>
  <si>
    <t>区間推定はいつでも出目が同じになる出来事を</t>
    <rPh sb="0" eb="4">
      <t>クカンスイテイ</t>
    </rPh>
    <rPh sb="9" eb="11">
      <t>デメ</t>
    </rPh>
    <rPh sb="12" eb="13">
      <t>オナ</t>
    </rPh>
    <rPh sb="17" eb="20">
      <t>デキゴト</t>
    </rPh>
    <phoneticPr fontId="2"/>
  </si>
  <si>
    <t>たくさん繰り返すと、その確率の頻度のグラフが</t>
    <rPh sb="4" eb="5">
      <t>ク</t>
    </rPh>
    <rPh sb="6" eb="7">
      <t>カエ</t>
    </rPh>
    <rPh sb="12" eb="14">
      <t>カクリツ</t>
    </rPh>
    <rPh sb="15" eb="17">
      <t>ヒンド</t>
    </rPh>
    <phoneticPr fontId="2"/>
  </si>
  <si>
    <t>確率の平均を頂点として最も高く（大きく）、そこから</t>
    <rPh sb="0" eb="2">
      <t>カクリツ</t>
    </rPh>
    <rPh sb="3" eb="5">
      <t>ヘイキン</t>
    </rPh>
    <rPh sb="6" eb="8">
      <t>チョウテン</t>
    </rPh>
    <rPh sb="11" eb="12">
      <t>モット</t>
    </rPh>
    <rPh sb="13" eb="14">
      <t>タカ</t>
    </rPh>
    <rPh sb="16" eb="17">
      <t>オオ</t>
    </rPh>
    <phoneticPr fontId="2"/>
  </si>
  <si>
    <t>離れれば、低くなる（小さくなる）性質を利用して</t>
    <rPh sb="0" eb="1">
      <t>ハナ</t>
    </rPh>
    <rPh sb="5" eb="6">
      <t>ヒク</t>
    </rPh>
    <rPh sb="10" eb="11">
      <t>チイ</t>
    </rPh>
    <rPh sb="16" eb="18">
      <t>セイシツ</t>
    </rPh>
    <rPh sb="19" eb="21">
      <t>リヨウ</t>
    </rPh>
    <phoneticPr fontId="2"/>
  </si>
  <si>
    <t>近似する方法と言える。</t>
    <rPh sb="0" eb="2">
      <t>キンジ</t>
    </rPh>
    <rPh sb="4" eb="6">
      <t>ホウホウ</t>
    </rPh>
    <rPh sb="7" eb="8">
      <t>イ</t>
    </rPh>
    <phoneticPr fontId="2"/>
  </si>
  <si>
    <t>この試行を何度もやり直すと正規分布になってしまうらしい</t>
    <rPh sb="2" eb="4">
      <t>シコウ</t>
    </rPh>
    <rPh sb="5" eb="7">
      <t>ナンド</t>
    </rPh>
    <rPh sb="10" eb="11">
      <t>ナオ</t>
    </rPh>
    <rPh sb="13" eb="17">
      <t>セイキブンプ</t>
    </rPh>
    <phoneticPr fontId="2"/>
  </si>
  <si>
    <t>また平均がとがるという現象が起こるらしい</t>
    <rPh sb="2" eb="4">
      <t>ヘイキン</t>
    </rPh>
    <rPh sb="11" eb="13">
      <t>ゲンショウ</t>
    </rPh>
    <rPh sb="14" eb="15">
      <t>オ</t>
    </rPh>
    <phoneticPr fontId="2"/>
  </si>
  <si>
    <t>（大数の法則と中心極限定理という）</t>
    <rPh sb="1" eb="2">
      <t>ダイ</t>
    </rPh>
    <rPh sb="2" eb="3">
      <t>スウ</t>
    </rPh>
    <rPh sb="4" eb="6">
      <t>ホウソク</t>
    </rPh>
    <rPh sb="7" eb="9">
      <t>チュウシン</t>
    </rPh>
    <rPh sb="9" eb="13">
      <t>キョクゲンテイリ</t>
    </rPh>
    <phoneticPr fontId="2"/>
  </si>
  <si>
    <t>ｔ分布する場合</t>
    <rPh sb="1" eb="3">
      <t>ブンプ</t>
    </rPh>
    <rPh sb="5" eb="7">
      <t>バアイ</t>
    </rPh>
    <phoneticPr fontId="2"/>
  </si>
  <si>
    <t>ここが該当するt統計表の値になる</t>
    <rPh sb="3" eb="5">
      <t>ガイトウ</t>
    </rPh>
    <rPh sb="8" eb="11">
      <t>トウケイヒョウ</t>
    </rPh>
    <rPh sb="12" eb="13">
      <t>アタイ</t>
    </rPh>
    <phoneticPr fontId="2"/>
  </si>
  <si>
    <t>2群の平均の差は0をまたいではいけない</t>
    <rPh sb="1" eb="2">
      <t>グン</t>
    </rPh>
    <rPh sb="3" eb="5">
      <t>ヘイキン</t>
    </rPh>
    <rPh sb="6" eb="7">
      <t>サ</t>
    </rPh>
    <phoneticPr fontId="2"/>
  </si>
  <si>
    <t>データの個数に依存して確率分布曲線の形が変わる性質を利用するため</t>
    <rPh sb="4" eb="6">
      <t>コスウ</t>
    </rPh>
    <rPh sb="7" eb="9">
      <t>イゾン</t>
    </rPh>
    <rPh sb="11" eb="13">
      <t>カクリツ</t>
    </rPh>
    <rPh sb="13" eb="15">
      <t>ブンプ</t>
    </rPh>
    <rPh sb="15" eb="17">
      <t>キョクセン</t>
    </rPh>
    <rPh sb="18" eb="19">
      <t>カタチ</t>
    </rPh>
    <rPh sb="20" eb="21">
      <t>カ</t>
    </rPh>
    <rPh sb="23" eb="25">
      <t>セイシツ</t>
    </rPh>
    <rPh sb="26" eb="28">
      <t>リヨウ</t>
    </rPh>
    <phoneticPr fontId="2"/>
  </si>
  <si>
    <t>リスク比の95%信頼区間</t>
    <rPh sb="3" eb="4">
      <t>ヒ</t>
    </rPh>
    <rPh sb="8" eb="12">
      <t>シンライクカン</t>
    </rPh>
    <phoneticPr fontId="2"/>
  </si>
  <si>
    <t>このリスク比は95％信頼区間で</t>
    <rPh sb="5" eb="6">
      <t>ヒ</t>
    </rPh>
    <rPh sb="10" eb="12">
      <t>シンライ</t>
    </rPh>
    <rPh sb="12" eb="14">
      <t>クカン</t>
    </rPh>
    <phoneticPr fontId="2"/>
  </si>
  <si>
    <t>前</t>
    <rPh sb="0" eb="1">
      <t>マエ</t>
    </rPh>
    <phoneticPr fontId="2"/>
  </si>
  <si>
    <t>後</t>
    <rPh sb="0" eb="1">
      <t>アト</t>
    </rPh>
    <phoneticPr fontId="2"/>
  </si>
  <si>
    <t>前後差A</t>
    <rPh sb="0" eb="2">
      <t>ゼンゴ</t>
    </rPh>
    <rPh sb="2" eb="3">
      <t>サ</t>
    </rPh>
    <phoneticPr fontId="2"/>
  </si>
  <si>
    <t>A（Abar=Aの平均）が取りうる値＝区間推定</t>
    <rPh sb="9" eb="11">
      <t>ヘイキン</t>
    </rPh>
    <rPh sb="13" eb="14">
      <t>ト</t>
    </rPh>
    <rPh sb="17" eb="18">
      <t>アタイ</t>
    </rPh>
    <rPh sb="19" eb="23">
      <t>クカンスイテイ</t>
    </rPh>
    <phoneticPr fontId="2"/>
  </si>
  <si>
    <t>ｔ値</t>
    <rPh sb="1" eb="2">
      <t>チ</t>
    </rPh>
    <phoneticPr fontId="2"/>
  </si>
  <si>
    <t>ー＞差の平均/SQRT(不偏分散/標本数)</t>
    <phoneticPr fontId="2"/>
  </si>
  <si>
    <t>ー＞差の平均/SQRT(標本分散/標本数－１)：差の標準誤差</t>
    <rPh sb="12" eb="14">
      <t>ヒョウホン</t>
    </rPh>
    <rPh sb="24" eb="25">
      <t>サ</t>
    </rPh>
    <rPh sb="26" eb="28">
      <t>ヒョウジュン</t>
    </rPh>
    <rPh sb="28" eb="30">
      <t>ゴサ</t>
    </rPh>
    <phoneticPr fontId="2"/>
  </si>
  <si>
    <t>比率</t>
    <rPh sb="0" eb="2">
      <t>ヒリツ</t>
    </rPh>
    <phoneticPr fontId="2"/>
  </si>
  <si>
    <t>Positve</t>
    <phoneticPr fontId="2"/>
  </si>
  <si>
    <t>総数</t>
    <rPh sb="0" eb="2">
      <t>ソウスウ</t>
    </rPh>
    <phoneticPr fontId="2"/>
  </si>
  <si>
    <t>Positive％</t>
    <phoneticPr fontId="2"/>
  </si>
  <si>
    <t>Negative％</t>
    <phoneticPr fontId="2"/>
  </si>
  <si>
    <t>想定Positive 数</t>
    <rPh sb="0" eb="2">
      <t>ソウテイ</t>
    </rPh>
    <rPh sb="11" eb="12">
      <t>スウ</t>
    </rPh>
    <phoneticPr fontId="2"/>
  </si>
  <si>
    <t>想定Positive％</t>
    <rPh sb="0" eb="2">
      <t>ソウテイ</t>
    </rPh>
    <phoneticPr fontId="2"/>
  </si>
  <si>
    <t>想定Negative％</t>
    <rPh sb="0" eb="2">
      <t>ソウテイ</t>
    </rPh>
    <phoneticPr fontId="2"/>
  </si>
  <si>
    <t>母比率の差</t>
    <rPh sb="0" eb="3">
      <t>ボヒリツ</t>
    </rPh>
    <rPh sb="4" eb="5">
      <t>サ</t>
    </rPh>
    <phoneticPr fontId="2"/>
  </si>
  <si>
    <t>√Ｎ</t>
    <phoneticPr fontId="2"/>
  </si>
  <si>
    <t>想定VAR(分散)</t>
    <rPh sb="0" eb="2">
      <t>ソウテイ</t>
    </rPh>
    <rPh sb="6" eb="8">
      <t>ブンサン</t>
    </rPh>
    <phoneticPr fontId="2"/>
  </si>
  <si>
    <t>√V/√Ｎ</t>
    <phoneticPr fontId="2"/>
  </si>
  <si>
    <t>ｚ＝</t>
    <phoneticPr fontId="2"/>
  </si>
  <si>
    <t>理想の確率に基づいたnp</t>
    <rPh sb="0" eb="2">
      <t>リソウ</t>
    </rPh>
    <rPh sb="3" eb="5">
      <t>カクリツ</t>
    </rPh>
    <rPh sb="6" eb="7">
      <t>モト</t>
    </rPh>
    <phoneticPr fontId="2"/>
  </si>
  <si>
    <t>例　サイコロなら1/6-＞</t>
    <rPh sb="0" eb="1">
      <t>レイ</t>
    </rPh>
    <phoneticPr fontId="2"/>
  </si>
  <si>
    <t>ここではこの事象が平均0，分散1の標準正規分布に従うと仮定する。</t>
    <rPh sb="6" eb="8">
      <t>ジショウ</t>
    </rPh>
    <rPh sb="9" eb="11">
      <t>ヘイキン</t>
    </rPh>
    <rPh sb="13" eb="15">
      <t>ブンサン</t>
    </rPh>
    <rPh sb="17" eb="19">
      <t>ヒョウジュン</t>
    </rPh>
    <rPh sb="19" eb="23">
      <t>セイキブンプ</t>
    </rPh>
    <rPh sb="24" eb="25">
      <t>シタガ</t>
    </rPh>
    <rPh sb="27" eb="29">
      <t>カテイ</t>
    </rPh>
    <phoneticPr fontId="2"/>
  </si>
  <si>
    <r>
      <t>→求めた統計量は</t>
    </r>
    <r>
      <rPr>
        <b/>
        <sz val="11"/>
        <color rgb="FFFF0000"/>
        <rFont val="游ゴシック"/>
        <family val="3"/>
        <charset val="128"/>
        <scheme val="minor"/>
      </rPr>
      <t>95％の確率で偶然で生じる確率の範囲</t>
    </r>
    <r>
      <rPr>
        <b/>
        <sz val="11"/>
        <color theme="1"/>
        <rFont val="游ゴシック"/>
        <family val="3"/>
        <charset val="128"/>
        <scheme val="minor"/>
      </rPr>
      <t>にない→有意であるー＞サイコロは均一な構造ではない</t>
    </r>
    <rPh sb="1" eb="2">
      <t>モト</t>
    </rPh>
    <rPh sb="4" eb="7">
      <t>トウケイリョウ</t>
    </rPh>
    <rPh sb="12" eb="14">
      <t>カクリツ</t>
    </rPh>
    <rPh sb="15" eb="17">
      <t>グウゼン</t>
    </rPh>
    <rPh sb="18" eb="19">
      <t>ショウ</t>
    </rPh>
    <rPh sb="21" eb="23">
      <t>カクリツ</t>
    </rPh>
    <rPh sb="24" eb="26">
      <t>ハンイ</t>
    </rPh>
    <rPh sb="29" eb="32">
      <t>ー&gt;ユウイ</t>
    </rPh>
    <rPh sb="42" eb="44">
      <t>キンイツ</t>
    </rPh>
    <rPh sb="45" eb="47">
      <t>コウゾウ</t>
    </rPh>
    <phoneticPr fontId="2"/>
  </si>
  <si>
    <t>＜</t>
    <phoneticPr fontId="2"/>
  </si>
  <si>
    <t>Z=4.899</t>
  </si>
  <si>
    <t>R（Rbar=Rの平均）が取りうる値＝区間推定</t>
    <rPh sb="9" eb="11">
      <t>ヘイキン</t>
    </rPh>
    <rPh sb="13" eb="14">
      <t>ト</t>
    </rPh>
    <rPh sb="17" eb="18">
      <t>アタイ</t>
    </rPh>
    <rPh sb="19" eb="23">
      <t>クカンスイテイ</t>
    </rPh>
    <phoneticPr fontId="2"/>
  </si>
  <si>
    <t>ノンパラメトリック検定とは</t>
  </si>
  <si>
    <t>　ノンパラメトリック検定（nonparametric test）とは，母集団分布に関して，正規分布などのある特定の分布 を仮定しないで統計的検定を行う方法である．この手法の利点は，多少の制約がある場合もあるが，どのような 母集団分布からのデータであっても適用可能なことである．</t>
  </si>
  <si>
    <t>　このため， 標本中に他の観測値から飛び離れた値と思われる 異常値（outlier）が含まれているような場合でも正しい検定を与えることができる．すなわち， 頑健（robust）な検定法である．</t>
  </si>
  <si>
    <t>一方，弱点としては，分布に関する情報を用いないので，特定の分布の元での最良の検定（正規母集団での小標本 に対する t 検定など）に比べ検定（検出）力（power）が低下することである</t>
    <phoneticPr fontId="2"/>
  </si>
  <si>
    <t>を行う．
　現在では，オープンソースの統計環境ソフト R にノンパラメトリック検定を行う関数がかなり実装されている ので，数表をみる必要がないことが多くなった．
　使用法としては，標本の正規性に少しでも疑問がもたれるときは"保険"の意味でノンパラメトリック検定を 用いるとよい．この検定で有意と判断されれば非のうちどころはまったくなくなる．</t>
    <phoneticPr fontId="2"/>
  </si>
  <si>
    <r>
      <t>ノンパラメトリック検定においてはデータの値を直接使わず，これを大きさの順に並べてその順位（rank）を 用いることが多い．このことは，データのもつ情報を全部使い切っていない，情報の損失があることを意味する． 他方，異常値の影響は］それだけ受けにくくなっている． 　ノンパラメトリック検定の以前のやり方は，n 個の標本が与えられたときに，なんらかの考え方に基づいて 検定統計量（test statistic）</t>
    </r>
    <r>
      <rPr>
        <b/>
        <i/>
        <sz val="12"/>
        <color rgb="FF000000"/>
        <rFont val="游ゴシック"/>
        <family val="3"/>
        <charset val="128"/>
        <scheme val="minor"/>
      </rPr>
      <t>T</t>
    </r>
    <r>
      <rPr>
        <b/>
        <sz val="12"/>
        <color rgb="FF000000"/>
        <rFont val="游ゴシック"/>
        <family val="3"/>
        <charset val="128"/>
        <scheme val="minor"/>
      </rPr>
      <t> を求める．n が小さいときには，帰無仮説のもとでの </t>
    </r>
    <r>
      <rPr>
        <b/>
        <i/>
        <sz val="12"/>
        <color rgb="FF000000"/>
        <rFont val="游ゴシック"/>
        <family val="3"/>
        <charset val="128"/>
        <scheme val="minor"/>
      </rPr>
      <t>T</t>
    </r>
    <r>
      <rPr>
        <b/>
        <sz val="12"/>
        <color rgb="FF000000"/>
        <rFont val="游ゴシック"/>
        <family val="3"/>
        <charset val="128"/>
        <scheme val="minor"/>
      </rPr>
      <t> の分布 が直接計算され，その分布に基づいた数表を用いて検定を行った．n が大きいときは，帰無仮説のもとでの </t>
    </r>
    <r>
      <rPr>
        <b/>
        <i/>
        <sz val="12"/>
        <color rgb="FF000000"/>
        <rFont val="游ゴシック"/>
        <family val="3"/>
        <charset val="128"/>
        <scheme val="minor"/>
      </rPr>
      <t>T</t>
    </r>
    <r>
      <rPr>
        <b/>
        <sz val="12"/>
        <color rgb="FF000000"/>
        <rFont val="游ゴシック"/>
        <family val="3"/>
        <charset val="128"/>
        <scheme val="minor"/>
      </rPr>
      <t> の平均 E[</t>
    </r>
    <r>
      <rPr>
        <b/>
        <i/>
        <sz val="12"/>
        <color rgb="FF000000"/>
        <rFont val="游ゴシック"/>
        <family val="3"/>
        <charset val="128"/>
        <scheme val="minor"/>
      </rPr>
      <t>T</t>
    </r>
    <r>
      <rPr>
        <b/>
        <sz val="12"/>
        <color rgb="FF000000"/>
        <rFont val="游ゴシック"/>
        <family val="3"/>
        <charset val="128"/>
        <scheme val="minor"/>
      </rPr>
      <t> ]，分散 Var[</t>
    </r>
    <r>
      <rPr>
        <b/>
        <i/>
        <sz val="12"/>
        <color rgb="FF000000"/>
        <rFont val="游ゴシック"/>
        <family val="3"/>
        <charset val="128"/>
        <scheme val="minor"/>
      </rPr>
      <t>T</t>
    </r>
    <r>
      <rPr>
        <b/>
        <sz val="12"/>
        <color rgb="FF000000"/>
        <rFont val="游ゴシック"/>
        <family val="3"/>
        <charset val="128"/>
        <scheme val="minor"/>
      </rPr>
      <t> ] を求め，中心極限定理から，</t>
    </r>
  </si>
  <si>
    <r>
      <t>が標準正規分布 N(0，1) に近似的に従うことを利用して，標準正規分布表を用いて近似的な検定を行った． たとえば，両側検定の場合，|</t>
    </r>
    <r>
      <rPr>
        <b/>
        <i/>
        <sz val="12"/>
        <color rgb="FF000000"/>
        <rFont val="游ゴシック"/>
        <family val="3"/>
        <charset val="128"/>
        <scheme val="minor"/>
      </rPr>
      <t>Z</t>
    </r>
    <r>
      <rPr>
        <b/>
        <sz val="12"/>
        <color rgb="FF000000"/>
        <rFont val="游ゴシック"/>
        <family val="3"/>
        <charset val="128"/>
        <scheme val="minor"/>
      </rPr>
      <t> | の値が 1.96 以上となれば有意水準 0.05 で帰無仮説は棄却される． なお，</t>
    </r>
    <r>
      <rPr>
        <b/>
        <i/>
        <sz val="12"/>
        <color rgb="FF000000"/>
        <rFont val="游ゴシック"/>
        <family val="3"/>
        <charset val="128"/>
        <scheme val="minor"/>
      </rPr>
      <t>T</t>
    </r>
    <r>
      <rPr>
        <b/>
        <sz val="12"/>
        <color rgb="FF000000"/>
        <rFont val="游ゴシック"/>
        <family val="3"/>
        <charset val="128"/>
        <scheme val="minor"/>
      </rPr>
      <t> は離散分布となるので近似の精度を上げたいときには分子に 1/2 をいれて，連続性の補正，</t>
    </r>
  </si>
  <si>
    <t>http://lbm.ab.a.u-tokyo.ac.jp/~omori/kensyu/nonpara.htm</t>
  </si>
  <si>
    <t>検出力（power）の違い</t>
  </si>
  <si>
    <t>　実際の検定を行うときに，t 検定を用いるかノンパラメトリック検定を用いるか迷うことがあると思う． 現在では，シミュレーションにより検定の実力を比較簡単に調べることができる．状況としては，正規分布より 平均から離れた値の出やすい t 分布を考え，データが的正規性からはずれたときでもどの程度の検出力があるか 調べる．</t>
  </si>
  <si>
    <t>　まず，帰無仮説が正しいときの棄却確率（有意水準）を調べる．これが 5 ％などの名目上の確率を上回る 検定は推奨されない．また，名目上の確率を大きく下回る検定は保守的（conservative）であると考えられるので あまりよくない．</t>
  </si>
  <si>
    <t>　次に，帰無仮説が正しくないときの棄却確率（検出力）を調べる．この棄却確率が最も高いのが良い検定方式 であると言える．</t>
  </si>
  <si>
    <t>まず母集団分布として， 標準正規分布 N(0, 1)，自由度 10 の t 分布 t(10)，自由度 2 の t 分布 t(2) を考える．t(10) は正規分布より 少し裾が重いが，t(2) は裾が大変重く，極端に大きな値や小さな値が出やすくなっている．</t>
  </si>
  <si>
    <t>まず，データ数が n = 10 のときを考える．帰無仮説が真であるとする．すなわち，母集団平均 m = 0 である． この母集団から n 個の正規乱数 x を抽出し，そのデータに対し符号検定と Wilcoxon の順位和検定， t 検定を行い，それぞれの p 値を出す．</t>
  </si>
  <si>
    <t>n &lt;- 10</t>
  </si>
  <si>
    <t># サンプルサイズ</t>
  </si>
  <si>
    <t>m &lt;- 0</t>
  </si>
  <si>
    <t># 真の平均</t>
  </si>
  <si>
    <t>x &lt;- rnorm(n, mean=m)</t>
  </si>
  <si>
    <t># 標準正規乱数 n 個</t>
  </si>
  <si>
    <t>np &lt;- length(x[x &gt; 0])</t>
  </si>
  <si>
    <t># x &gt; 0 となる個数</t>
  </si>
  <si>
    <t>nm &lt;- length(x[x &lt; 0])</t>
  </si>
  <si>
    <t># x &lt; 0 となる個数</t>
  </si>
  <si>
    <t>x</t>
  </si>
  <si>
    <t># データ</t>
  </si>
  <si>
    <t>binom.test(c(np,nm))$p.value</t>
  </si>
  <si>
    <t># 符号検定の p 値</t>
  </si>
  <si>
    <t>wilcox.test(x)$p.value</t>
  </si>
  <si>
    <t># Wilcoxon の順位和検定 p 値</t>
  </si>
  <si>
    <t>t.test(x)$p.value</t>
  </si>
  <si>
    <t># t 検定の p 値</t>
  </si>
  <si>
    <t>次に，データが正規分布に従っていない場合を考える．自由度 d = 10 と 2 の t 分布 とした場合の符号検定と Wilcoxon の順位和検定， t 検定を行い，それぞれの p 値を出す．</t>
  </si>
  <si>
    <t>x0 &lt;- x</t>
  </si>
  <si>
    <t># 標準正規分布</t>
  </si>
  <si>
    <t>x &lt;- rt(n, df=2) + m</t>
  </si>
  <si>
    <t># 自由度 2 の t 分布</t>
  </si>
  <si>
    <t>xx &lt;- data.frame(cbind(x0, x))</t>
  </si>
  <si>
    <t>#</t>
  </si>
  <si>
    <t>names(xx) &lt;- c("N(0, 1)", "t(2)")</t>
  </si>
  <si>
    <t># 変数名の定義</t>
  </si>
  <si>
    <t>stripchart(xx, ylim=c(0.5,2.5))</t>
  </si>
  <si>
    <t># 乱数の分布範囲の表示</t>
  </si>
  <si>
    <t>title(main="乱数標本の例")</t>
  </si>
  <si>
    <t>これを N = 10000 回行い，p 値が 5％や 1％以下になる個数を出す．これより， 検定方式による検出力（検定力）がシミュレーションにより求められる．</t>
  </si>
  <si>
    <t>　以下に，乱数のサンプルサイズ n と平均 m と t 分布のときの自由度 d から N = 10000回のシミュレーションにより， 検定ごとに p 値が 5％や 1％以下になる頻度を算出する関数を定義する．</t>
  </si>
  <si>
    <t>srst.f &lt;- function(m, n, d=NULL){</t>
  </si>
  <si>
    <t># 関数定義：平均 m，サンプル数 n，自由度 d</t>
  </si>
  <si>
    <t>N &lt;- 10000</t>
  </si>
  <si>
    <t># シミュレーション回数</t>
  </si>
  <si>
    <t>yb &lt;- NULL; yw &lt;- NULL; yt &lt;- NULL</t>
  </si>
  <si>
    <t># p 値格納ベクトルの定義</t>
  </si>
  <si>
    <t>for(i in 1:N){</t>
  </si>
  <si>
    <t>if(is.null(d)) x &lt;- rnorm(n, mean=m)</t>
  </si>
  <si>
    <t># d の値がないときは正規乱数</t>
  </si>
  <si>
    <t>else x &lt;- rt(n, df=d) + m</t>
  </si>
  <si>
    <t># そうでないときは自由度 d の t 分布乱数 + m</t>
  </si>
  <si>
    <t># 乱数で x &gt; 0 の個数</t>
  </si>
  <si>
    <t># 乱数で x &lt; 0 の個数</t>
  </si>
  <si>
    <t>yb &lt;- c(yb, binom.test(c(np,nm))$p.value)</t>
  </si>
  <si>
    <t># 符号検定の p 値を順に格納</t>
  </si>
  <si>
    <t>yw &lt;- c(yw, wilcox.test(x)$p.value)</t>
  </si>
  <si>
    <t># Wilcoxon の順位和検定 p 値を順に格納</t>
  </si>
  <si>
    <t>yt &lt;- c(yt, t.test(x)$p.value)</t>
  </si>
  <si>
    <t># t 検定の p 値を順に格納</t>
  </si>
  <si>
    <t>}</t>
  </si>
  <si>
    <t>b &lt;- length(yb[yb&lt;0.05])/N</t>
  </si>
  <si>
    <t># 符号検定の p 値が 0.05 未満の個数</t>
  </si>
  <si>
    <t>w &lt;- length(yw[yw&lt;0.05])/N</t>
  </si>
  <si>
    <t># Wilcoxon の順位和検定 p 値が 0.05 未満の個数</t>
  </si>
  <si>
    <t>t &lt;- length(yt[yt&lt;0.05])/N</t>
  </si>
  <si>
    <t># t 検定の p 値が 0.05 未満の個数</t>
  </si>
  <si>
    <t>q5 &lt;- c(t, w, b)</t>
  </si>
  <si>
    <t>b &lt;- length(yb[yb&lt;0.01])/N</t>
  </si>
  <si>
    <t># 符号検定の p 値が 0.01 未満の個数</t>
  </si>
  <si>
    <t>w &lt;- length(yw[yw&lt;0.01])/N</t>
  </si>
  <si>
    <t># Wilcoxon の順位和検定 p 値が 0.01 未満の個数</t>
  </si>
  <si>
    <t>t &lt;- length(yt[yt&lt;0.01])/N</t>
  </si>
  <si>
    <t># t 検定の p 値が 0.01 未満の個数</t>
  </si>
  <si>
    <t>q1 &lt;- c(t, w, b)</t>
  </si>
  <si>
    <t>return(rbind(q5, q1))</t>
  </si>
  <si>
    <t>　まず，母集団が正規分布のとき，平均を 0 から 0.2 ずつ 2 まで変化させて，検定 方式ごとに有意水準 5 ％検定と 1 ％検定を行ったときの棄却確率をグラフ化すると， 検出力の変化と違いがよくわかる．以下のスクリプトを少し変えて，引き続き母集団が t 分布のときの検出力の グラフを出してみよう．</t>
  </si>
  <si>
    <t>mv &lt;- seq(0, 2, by=0.2)</t>
  </si>
  <si>
    <t># 母集団平均の定義</t>
  </si>
  <si>
    <t>resnorm5 &lt;- NULL</t>
  </si>
  <si>
    <t># 5 ％検定を行ったときの棄却確率行列</t>
  </si>
  <si>
    <t>resnorm1 &lt;- NULL</t>
  </si>
  <si>
    <t># 1 ％検定を行ったときの棄却確率行列</t>
  </si>
  <si>
    <t>for(i in 1:length(mv)){</t>
  </si>
  <si>
    <t>s &lt;- srst.f(mv[i], 10)</t>
  </si>
  <si>
    <t># 平均 mv[i] の正規乱数（t 分布のときは，srst.f(mv[i], 10, d) とする）</t>
  </si>
  <si>
    <t>resnorm5 &lt;- rbind(resnorm5, s[1,])</t>
  </si>
  <si>
    <t>resnorm1 &lt;- rbind(resnorm1, s[2,])</t>
  </si>
  <si>
    <t># 行列データの同時プロット</t>
  </si>
  <si>
    <t>matplot(mv, resnorm5, type="b", pch=1:3, ylim=c(0,1), xlab="真の平均", ylab="棄却確率")</t>
  </si>
  <si>
    <t>abline(h=0.05); abline(h=1)</t>
  </si>
  <si>
    <t># 有意水準（0.05）と確率 1 のライン</t>
  </si>
  <si>
    <t>legend(1.1,0.4,c("t 検定","W 検定","符号検定"), pch=1:3,col=c("black","red","green"))</t>
  </si>
  <si>
    <t>title(main="5 ％検定検出力の比較，N(0, 1)")</t>
  </si>
  <si>
    <t>真の平均 m = 1 のときの母集団分布と検定法による検出力の比較</t>
  </si>
  <si>
    <t>   N(0, 1)   </t>
  </si>
  <si>
    <t>   t(10)   </t>
  </si>
  <si>
    <t>   t(5)   </t>
  </si>
  <si>
    <t>   t(2)   </t>
  </si>
  <si>
    <t>  t 検定</t>
  </si>
  <si>
    <t>  Wilcoxon の順位和検定</t>
  </si>
  <si>
    <t>  符号検定</t>
  </si>
  <si>
    <t>　シミュレーションの結果，符号検定の検出力は予想されたように，かなり低い．一方， t 検定と Wilcoxon の順位和検定では検出力がほとんど変わらない．Wilcoxon の順位和検定のロバスト性が 生きてくるのは自由度 2 の t 分布という相当裾の重い分布になってからである．裾がそれほど重くない ときは，t 検定の方が検出力がわずかとはいえ高いので，t 検定を使用してよいように思える． 標本の大きさ n を増やしたときも調べてみるとよいだろう．</t>
  </si>
  <si>
    <t>　データ分布の左右の対称性の「ずれ」に対する検出力の違いは，ガンマ分布などを使用したシミュレーションが 必要であろう．</t>
  </si>
  <si>
    <t>連検定（run test）</t>
  </si>
  <si>
    <r>
      <t>　２つの母集団分布間のいかなる差も検出できる．n ＝ 20 程度では t 検定の 75% ぐらいの検出効率である． 標本 </t>
    </r>
    <r>
      <rPr>
        <i/>
        <sz val="14"/>
        <color rgb="FF000000"/>
        <rFont val="Meiryo"/>
        <family val="3"/>
        <charset val="128"/>
      </rPr>
      <t>X</t>
    </r>
    <r>
      <rPr>
        <vertAlign val="subscript"/>
        <sz val="11"/>
        <color rgb="FF000000"/>
        <rFont val="Meiryo"/>
        <family val="3"/>
        <charset val="128"/>
      </rPr>
      <t>1</t>
    </r>
    <r>
      <rPr>
        <sz val="14"/>
        <color rgb="FF000000"/>
        <rFont val="Meiryo"/>
        <family val="3"/>
        <charset val="128"/>
      </rPr>
      <t>，…，</t>
    </r>
    <r>
      <rPr>
        <i/>
        <sz val="14"/>
        <color rgb="FF000000"/>
        <rFont val="Meiryo"/>
        <family val="3"/>
        <charset val="128"/>
      </rPr>
      <t>X</t>
    </r>
    <r>
      <rPr>
        <vertAlign val="subscript"/>
        <sz val="11"/>
        <color rgb="FF000000"/>
        <rFont val="Meiryo"/>
        <family val="3"/>
        <charset val="128"/>
      </rPr>
      <t>m</t>
    </r>
    <r>
      <rPr>
        <sz val="14"/>
        <color rgb="FF000000"/>
        <rFont val="Meiryo"/>
        <family val="3"/>
        <charset val="128"/>
      </rPr>
      <t>， </t>
    </r>
    <r>
      <rPr>
        <i/>
        <sz val="14"/>
        <color rgb="FF000000"/>
        <rFont val="Meiryo"/>
        <family val="3"/>
        <charset val="128"/>
      </rPr>
      <t>Y</t>
    </r>
    <r>
      <rPr>
        <vertAlign val="subscript"/>
        <sz val="11"/>
        <color rgb="FF000000"/>
        <rFont val="Meiryo"/>
        <family val="3"/>
        <charset val="128"/>
      </rPr>
      <t>1</t>
    </r>
    <r>
      <rPr>
        <sz val="14"/>
        <color rgb="FF000000"/>
        <rFont val="Meiryo"/>
        <family val="3"/>
        <charset val="128"/>
      </rPr>
      <t>，…，</t>
    </r>
    <r>
      <rPr>
        <i/>
        <sz val="14"/>
        <color rgb="FF000000"/>
        <rFont val="Meiryo"/>
        <family val="3"/>
        <charset val="128"/>
      </rPr>
      <t>Y</t>
    </r>
    <r>
      <rPr>
        <vertAlign val="subscript"/>
        <sz val="11"/>
        <color rgb="FF000000"/>
        <rFont val="Meiryo"/>
        <family val="3"/>
        <charset val="128"/>
      </rPr>
      <t>n</t>
    </r>
    <r>
      <rPr>
        <sz val="14"/>
        <color rgb="FF000000"/>
        <rFont val="Meiryo"/>
        <family val="3"/>
        <charset val="128"/>
      </rPr>
      <t> をまとめて大きさの順に並べたものを考える．たとえば m ＝ 4，n ＝ 5 のデータが帰属母集団により，</t>
    </r>
  </si>
  <si>
    <r>
      <t>y</t>
    </r>
    <r>
      <rPr>
        <sz val="14"/>
        <color rgb="FF000000"/>
        <rFont val="Meiryo"/>
        <family val="3"/>
        <charset val="128"/>
      </rPr>
      <t>， </t>
    </r>
    <r>
      <rPr>
        <i/>
        <sz val="14"/>
        <color rgb="FF000000"/>
        <rFont val="Meiryo"/>
        <family val="3"/>
        <charset val="128"/>
      </rPr>
      <t>x</t>
    </r>
    <r>
      <rPr>
        <sz val="14"/>
        <color rgb="FF000000"/>
        <rFont val="Meiryo"/>
        <family val="3"/>
        <charset val="128"/>
      </rPr>
      <t>， </t>
    </r>
    <r>
      <rPr>
        <i/>
        <sz val="14"/>
        <color rgb="FF000000"/>
        <rFont val="Meiryo"/>
        <family val="3"/>
        <charset val="128"/>
      </rPr>
      <t>x</t>
    </r>
    <r>
      <rPr>
        <sz val="14"/>
        <color rgb="FF000000"/>
        <rFont val="Meiryo"/>
        <family val="3"/>
        <charset val="128"/>
      </rPr>
      <t>， </t>
    </r>
    <r>
      <rPr>
        <i/>
        <sz val="14"/>
        <color rgb="FF000000"/>
        <rFont val="Meiryo"/>
        <family val="3"/>
        <charset val="128"/>
      </rPr>
      <t>y</t>
    </r>
    <r>
      <rPr>
        <sz val="14"/>
        <color rgb="FF000000"/>
        <rFont val="Meiryo"/>
        <family val="3"/>
        <charset val="128"/>
      </rPr>
      <t>， </t>
    </r>
    <r>
      <rPr>
        <i/>
        <sz val="14"/>
        <color rgb="FF000000"/>
        <rFont val="Meiryo"/>
        <family val="3"/>
        <charset val="128"/>
      </rPr>
      <t>x</t>
    </r>
    <r>
      <rPr>
        <sz val="14"/>
        <color rgb="FF000000"/>
        <rFont val="Meiryo"/>
        <family val="3"/>
        <charset val="128"/>
      </rPr>
      <t>， </t>
    </r>
    <r>
      <rPr>
        <i/>
        <sz val="14"/>
        <color rgb="FF000000"/>
        <rFont val="Meiryo"/>
        <family val="3"/>
        <charset val="128"/>
      </rPr>
      <t>y</t>
    </r>
    <r>
      <rPr>
        <sz val="14"/>
        <color rgb="FF000000"/>
        <rFont val="Meiryo"/>
        <family val="3"/>
        <charset val="128"/>
      </rPr>
      <t>， </t>
    </r>
    <r>
      <rPr>
        <i/>
        <sz val="14"/>
        <color rgb="FF000000"/>
        <rFont val="Meiryo"/>
        <family val="3"/>
        <charset val="128"/>
      </rPr>
      <t>y</t>
    </r>
    <r>
      <rPr>
        <sz val="14"/>
        <color rgb="FF000000"/>
        <rFont val="Meiryo"/>
        <family val="3"/>
        <charset val="128"/>
      </rPr>
      <t>， </t>
    </r>
    <r>
      <rPr>
        <i/>
        <sz val="14"/>
        <color rgb="FF000000"/>
        <rFont val="Meiryo"/>
        <family val="3"/>
        <charset val="128"/>
      </rPr>
      <t>y</t>
    </r>
    <r>
      <rPr>
        <sz val="14"/>
        <color rgb="FF000000"/>
        <rFont val="Meiryo"/>
        <family val="3"/>
        <charset val="128"/>
      </rPr>
      <t>， </t>
    </r>
    <r>
      <rPr>
        <i/>
        <sz val="14"/>
        <color rgb="FF000000"/>
        <rFont val="Meiryo"/>
        <family val="3"/>
        <charset val="128"/>
      </rPr>
      <t>x</t>
    </r>
  </si>
  <si>
    <r>
      <t>と並べられたとする．このデータは，1 つの </t>
    </r>
    <r>
      <rPr>
        <i/>
        <sz val="14"/>
        <color rgb="FF000000"/>
        <rFont val="Meiryo"/>
        <family val="3"/>
        <charset val="128"/>
      </rPr>
      <t>y</t>
    </r>
    <r>
      <rPr>
        <sz val="14"/>
        <color rgb="FF000000"/>
        <rFont val="Meiryo"/>
        <family val="3"/>
        <charset val="128"/>
      </rPr>
      <t> の連から始まり，次に 2 つの </t>
    </r>
    <r>
      <rPr>
        <i/>
        <sz val="14"/>
        <color rgb="FF000000"/>
        <rFont val="Meiryo"/>
        <family val="3"/>
        <charset val="128"/>
      </rPr>
      <t>x</t>
    </r>
    <r>
      <rPr>
        <sz val="14"/>
        <color rgb="FF000000"/>
        <rFont val="Meiryo"/>
        <family val="3"/>
        <charset val="128"/>
      </rPr>
      <t> の連が 続き，さらに 1 つの </t>
    </r>
    <r>
      <rPr>
        <i/>
        <sz val="14"/>
        <color rgb="FF000000"/>
        <rFont val="Meiryo"/>
        <family val="3"/>
        <charset val="128"/>
      </rPr>
      <t>y</t>
    </r>
    <r>
      <rPr>
        <sz val="14"/>
        <color rgb="FF000000"/>
        <rFont val="Meiryo"/>
        <family val="3"/>
        <charset val="128"/>
      </rPr>
      <t> の連が続くというようにして全体で 6 つの連がある．もし 2 つの母集団 が同一であるならば </t>
    </r>
    <r>
      <rPr>
        <i/>
        <sz val="14"/>
        <color rgb="FF000000"/>
        <rFont val="Meiryo"/>
        <family val="3"/>
        <charset val="128"/>
      </rPr>
      <t>x</t>
    </r>
    <r>
      <rPr>
        <sz val="14"/>
        <color rgb="FF000000"/>
        <rFont val="Meiryo"/>
        <family val="3"/>
        <charset val="128"/>
      </rPr>
      <t> と </t>
    </r>
    <r>
      <rPr>
        <i/>
        <sz val="14"/>
        <color rgb="FF000000"/>
        <rFont val="Meiryo"/>
        <family val="3"/>
        <charset val="128"/>
      </rPr>
      <t>y</t>
    </r>
    <r>
      <rPr>
        <sz val="14"/>
        <color rgb="FF000000"/>
        <rFont val="Meiryo"/>
        <family val="3"/>
        <charset val="128"/>
      </rPr>
      <t> は混ざり合い，連の総数は大きくなると考えられる．逆に， 2 つの母集団分布が大きく離れているときは，極端な場合には連の総数は 2 しかない．このことから連の 総数を </t>
    </r>
    <r>
      <rPr>
        <i/>
        <sz val="14"/>
        <color rgb="FF000000"/>
        <rFont val="Meiryo"/>
        <family val="3"/>
        <charset val="128"/>
      </rPr>
      <t>R</t>
    </r>
    <r>
      <rPr>
        <sz val="14"/>
        <color rgb="FF000000"/>
        <rFont val="Meiryo"/>
        <family val="3"/>
        <charset val="128"/>
      </rPr>
      <t> として，</t>
    </r>
    <r>
      <rPr>
        <i/>
        <sz val="14"/>
        <color rgb="FF000000"/>
        <rFont val="Meiryo"/>
        <family val="3"/>
        <charset val="128"/>
      </rPr>
      <t>R</t>
    </r>
    <r>
      <rPr>
        <sz val="14"/>
        <color rgb="FF000000"/>
        <rFont val="Meiryo"/>
        <family val="3"/>
        <charset val="128"/>
      </rPr>
      <t> がある特定の値 </t>
    </r>
    <r>
      <rPr>
        <i/>
        <sz val="14"/>
        <color rgb="FF000000"/>
        <rFont val="Meiryo"/>
        <family val="3"/>
        <charset val="128"/>
      </rPr>
      <t>r</t>
    </r>
    <r>
      <rPr>
        <vertAlign val="subscript"/>
        <sz val="11"/>
        <color rgb="FF000000"/>
        <rFont val="Meiryo"/>
        <family val="3"/>
        <charset val="128"/>
      </rPr>
      <t>0</t>
    </r>
    <r>
      <rPr>
        <sz val="14"/>
        <color rgb="FF000000"/>
        <rFont val="Meiryo"/>
        <family val="3"/>
        <charset val="128"/>
      </rPr>
      <t> より小さいときに帰無仮説 を棄却するという検定方式が考えられる．</t>
    </r>
    <r>
      <rPr>
        <i/>
        <sz val="14"/>
        <color rgb="FF000000"/>
        <rFont val="Meiryo"/>
        <family val="3"/>
        <charset val="128"/>
      </rPr>
      <t>r</t>
    </r>
    <r>
      <rPr>
        <vertAlign val="subscript"/>
        <sz val="11"/>
        <color rgb="FF000000"/>
        <rFont val="Meiryo"/>
        <family val="3"/>
        <charset val="128"/>
      </rPr>
      <t>0</t>
    </r>
    <r>
      <rPr>
        <sz val="14"/>
        <color rgb="FF000000"/>
        <rFont val="Meiryo"/>
        <family val="3"/>
        <charset val="128"/>
      </rPr>
      <t> の値は以下のように考えて求められる．</t>
    </r>
  </si>
  <si>
    <r>
      <t>　帰無仮説のもとでは，可能な m 個の </t>
    </r>
    <r>
      <rPr>
        <i/>
        <sz val="14"/>
        <color rgb="FF000000"/>
        <rFont val="Meiryo"/>
        <family val="3"/>
        <charset val="128"/>
      </rPr>
      <t>x</t>
    </r>
    <r>
      <rPr>
        <sz val="14"/>
        <color rgb="FF000000"/>
        <rFont val="Meiryo"/>
        <family val="3"/>
        <charset val="128"/>
      </rPr>
      <t> と n 個の </t>
    </r>
    <r>
      <rPr>
        <i/>
        <sz val="14"/>
        <color rgb="FF000000"/>
        <rFont val="Meiryo"/>
        <family val="3"/>
        <charset val="128"/>
      </rPr>
      <t>y</t>
    </r>
    <r>
      <rPr>
        <sz val="14"/>
        <color rgb="FF000000"/>
        <rFont val="Meiryo"/>
        <family val="3"/>
        <charset val="128"/>
      </rPr>
      <t> の並び方はすべて等確率で起こる． そのような並び方は全部で </t>
    </r>
    <r>
      <rPr>
        <vertAlign val="subscript"/>
        <sz val="14"/>
        <color rgb="FF000000"/>
        <rFont val="Meiryo"/>
        <family val="3"/>
        <charset val="128"/>
      </rPr>
      <t>m+n</t>
    </r>
    <r>
      <rPr>
        <sz val="14"/>
        <color rgb="FF000000"/>
        <rFont val="Meiryo"/>
        <family val="3"/>
        <charset val="128"/>
      </rPr>
      <t>C</t>
    </r>
    <r>
      <rPr>
        <vertAlign val="subscript"/>
        <sz val="14"/>
        <color rgb="FF000000"/>
        <rFont val="Meiryo"/>
        <family val="3"/>
        <charset val="128"/>
      </rPr>
      <t>m</t>
    </r>
    <r>
      <rPr>
        <sz val="14"/>
        <color rgb="FF000000"/>
        <rFont val="Meiryo"/>
        <family val="3"/>
        <charset val="128"/>
      </rPr>
      <t> 通りある．連の総数のうち </t>
    </r>
    <r>
      <rPr>
        <i/>
        <sz val="14"/>
        <color rgb="FF000000"/>
        <rFont val="Meiryo"/>
        <family val="3"/>
        <charset val="128"/>
      </rPr>
      <t>x</t>
    </r>
    <r>
      <rPr>
        <sz val="14"/>
        <color rgb="FF000000"/>
        <rFont val="Meiryo"/>
        <family val="3"/>
        <charset val="128"/>
      </rPr>
      <t> が つくる連の数と </t>
    </r>
    <r>
      <rPr>
        <i/>
        <sz val="14"/>
        <color rgb="FF000000"/>
        <rFont val="Meiryo"/>
        <family val="3"/>
        <charset val="128"/>
      </rPr>
      <t>y</t>
    </r>
    <r>
      <rPr>
        <sz val="14"/>
        <color rgb="FF000000"/>
        <rFont val="Meiryo"/>
        <family val="3"/>
        <charset val="128"/>
      </rPr>
      <t> がつくる連の数は等しいか，どちらかが 1 つ少ない場合に限られるので， 連の総数の実現値 </t>
    </r>
    <r>
      <rPr>
        <i/>
        <sz val="14"/>
        <color rgb="FF000000"/>
        <rFont val="Meiryo"/>
        <family val="3"/>
        <charset val="128"/>
      </rPr>
      <t>r</t>
    </r>
    <r>
      <rPr>
        <sz val="14"/>
        <color rgb="FF000000"/>
        <rFont val="Meiryo"/>
        <family val="3"/>
        <charset val="128"/>
      </rPr>
      <t> が偶数と奇数の場合に分けて考えればよい．</t>
    </r>
  </si>
  <si>
    <r>
      <t>　</t>
    </r>
    <r>
      <rPr>
        <i/>
        <sz val="14"/>
        <color rgb="FF000000"/>
        <rFont val="Meiryo"/>
        <family val="3"/>
        <charset val="128"/>
      </rPr>
      <t>r</t>
    </r>
    <r>
      <rPr>
        <sz val="14"/>
        <color rgb="FF000000"/>
        <rFont val="Meiryo"/>
        <family val="3"/>
        <charset val="128"/>
      </rPr>
      <t> ＝ 2k となる並び方の場合の数を考える．このときは，k 個の </t>
    </r>
    <r>
      <rPr>
        <i/>
        <sz val="14"/>
        <color rgb="FF000000"/>
        <rFont val="Meiryo"/>
        <family val="3"/>
        <charset val="128"/>
      </rPr>
      <t>x</t>
    </r>
    <r>
      <rPr>
        <sz val="14"/>
        <color rgb="FF000000"/>
        <rFont val="Meiryo"/>
        <family val="3"/>
        <charset val="128"/>
      </rPr>
      <t> の連と k 個の </t>
    </r>
    <r>
      <rPr>
        <i/>
        <sz val="14"/>
        <color rgb="FF000000"/>
        <rFont val="Meiryo"/>
        <family val="3"/>
        <charset val="128"/>
      </rPr>
      <t>y</t>
    </r>
    <r>
      <rPr>
        <sz val="14"/>
        <color rgb="FF000000"/>
        <rFont val="Meiryo"/>
        <family val="3"/>
        <charset val="128"/>
      </rPr>
      <t> の連がある．k 個の </t>
    </r>
    <r>
      <rPr>
        <i/>
        <sz val="14"/>
        <color rgb="FF000000"/>
        <rFont val="Meiryo"/>
        <family val="3"/>
        <charset val="128"/>
      </rPr>
      <t>x</t>
    </r>
    <r>
      <rPr>
        <sz val="14"/>
        <color rgb="FF000000"/>
        <rFont val="Meiryo"/>
        <family val="3"/>
        <charset val="128"/>
      </rPr>
      <t> の連をつくるにはまず m 個の </t>
    </r>
    <r>
      <rPr>
        <i/>
        <sz val="14"/>
        <color rgb="FF000000"/>
        <rFont val="Meiryo"/>
        <family val="3"/>
        <charset val="128"/>
      </rPr>
      <t>x</t>
    </r>
    <r>
      <rPr>
        <sz val="14"/>
        <color rgb="FF000000"/>
        <rFont val="Meiryo"/>
        <family val="3"/>
        <charset val="128"/>
      </rPr>
      <t> を k 個の グループに分けねばならない．これは m 個の </t>
    </r>
    <r>
      <rPr>
        <i/>
        <sz val="14"/>
        <color rgb="FF000000"/>
        <rFont val="Meiryo"/>
        <family val="3"/>
        <charset val="128"/>
      </rPr>
      <t>x</t>
    </r>
    <r>
      <rPr>
        <sz val="14"/>
        <color rgb="FF000000"/>
        <rFont val="Meiryo"/>
        <family val="3"/>
        <charset val="128"/>
      </rPr>
      <t> の間の m－1 個のスペースに k－1 個の デバイダーを挿入することで得られる．このやり方は </t>
    </r>
    <r>
      <rPr>
        <vertAlign val="subscript"/>
        <sz val="14"/>
        <color rgb="FF000000"/>
        <rFont val="Meiryo"/>
        <family val="3"/>
        <charset val="128"/>
      </rPr>
      <t>m-1</t>
    </r>
    <r>
      <rPr>
        <sz val="14"/>
        <color rgb="FF000000"/>
        <rFont val="Meiryo"/>
        <family val="3"/>
        <charset val="128"/>
      </rPr>
      <t>C</t>
    </r>
    <r>
      <rPr>
        <vertAlign val="subscript"/>
        <sz val="14"/>
        <color rgb="FF000000"/>
        <rFont val="Meiryo"/>
        <family val="3"/>
        <charset val="128"/>
      </rPr>
      <t>k-1</t>
    </r>
    <r>
      <rPr>
        <sz val="14"/>
        <color rgb="FF000000"/>
        <rFont val="Meiryo"/>
        <family val="3"/>
        <charset val="128"/>
      </rPr>
      <t> 通りある． 同様に k 個の </t>
    </r>
    <r>
      <rPr>
        <i/>
        <sz val="14"/>
        <color rgb="FF000000"/>
        <rFont val="Meiryo"/>
        <family val="3"/>
        <charset val="128"/>
      </rPr>
      <t>y</t>
    </r>
    <r>
      <rPr>
        <sz val="14"/>
        <color rgb="FF000000"/>
        <rFont val="Meiryo"/>
        <family val="3"/>
        <charset val="128"/>
      </rPr>
      <t> の連は </t>
    </r>
    <r>
      <rPr>
        <vertAlign val="subscript"/>
        <sz val="14"/>
        <color rgb="FF000000"/>
        <rFont val="Meiryo"/>
        <family val="3"/>
        <charset val="128"/>
      </rPr>
      <t>n-1</t>
    </r>
    <r>
      <rPr>
        <sz val="14"/>
        <color rgb="FF000000"/>
        <rFont val="Meiryo"/>
        <family val="3"/>
        <charset val="128"/>
      </rPr>
      <t>C</t>
    </r>
    <r>
      <rPr>
        <vertAlign val="subscript"/>
        <sz val="14"/>
        <color rgb="FF000000"/>
        <rFont val="Meiryo"/>
        <family val="3"/>
        <charset val="128"/>
      </rPr>
      <t>k-1</t>
    </r>
    <r>
      <rPr>
        <sz val="14"/>
        <color rgb="FF000000"/>
        <rFont val="Meiryo"/>
        <family val="3"/>
        <charset val="128"/>
      </rPr>
      <t> 通りある． これらの k 個の </t>
    </r>
    <r>
      <rPr>
        <i/>
        <sz val="14"/>
        <color rgb="FF000000"/>
        <rFont val="Meiryo"/>
        <family val="3"/>
        <charset val="128"/>
      </rPr>
      <t>x</t>
    </r>
    <r>
      <rPr>
        <sz val="14"/>
        <color rgb="FF000000"/>
        <rFont val="Meiryo"/>
        <family val="3"/>
        <charset val="128"/>
      </rPr>
      <t> の連と k 個の </t>
    </r>
    <r>
      <rPr>
        <i/>
        <sz val="14"/>
        <color rgb="FF000000"/>
        <rFont val="Meiryo"/>
        <family val="3"/>
        <charset val="128"/>
      </rPr>
      <t>y</t>
    </r>
    <r>
      <rPr>
        <sz val="14"/>
        <color rgb="FF000000"/>
        <rFont val="Meiryo"/>
        <family val="3"/>
        <charset val="128"/>
      </rPr>
      <t> の連は組み合わされ，また，最初の連が </t>
    </r>
    <r>
      <rPr>
        <i/>
        <sz val="14"/>
        <color rgb="FF000000"/>
        <rFont val="Meiryo"/>
        <family val="3"/>
        <charset val="128"/>
      </rPr>
      <t>x</t>
    </r>
    <r>
      <rPr>
        <sz val="14"/>
        <color rgb="FF000000"/>
        <rFont val="Meiryo"/>
        <family val="3"/>
        <charset val="128"/>
      </rPr>
      <t> から 始まるか </t>
    </r>
    <r>
      <rPr>
        <i/>
        <sz val="14"/>
        <color rgb="FF000000"/>
        <rFont val="Meiryo"/>
        <family val="3"/>
        <charset val="128"/>
      </rPr>
      <t>y</t>
    </r>
    <r>
      <rPr>
        <sz val="14"/>
        <color rgb="FF000000"/>
        <rFont val="Meiryo"/>
        <family val="3"/>
        <charset val="128"/>
      </rPr>
      <t> から始まるかの 2 通りを考慮すると，全体で </t>
    </r>
    <r>
      <rPr>
        <i/>
        <sz val="14"/>
        <color rgb="FF000000"/>
        <rFont val="Meiryo"/>
        <family val="3"/>
        <charset val="128"/>
      </rPr>
      <t>r</t>
    </r>
    <r>
      <rPr>
        <sz val="14"/>
        <color rgb="FF000000"/>
        <rFont val="Meiryo"/>
        <family val="3"/>
        <charset val="128"/>
      </rPr>
      <t> ＝ 2k 個の連ができる場合の数 は 2×</t>
    </r>
    <r>
      <rPr>
        <vertAlign val="subscript"/>
        <sz val="14"/>
        <color rgb="FF000000"/>
        <rFont val="Meiryo"/>
        <family val="3"/>
        <charset val="128"/>
      </rPr>
      <t>m-1</t>
    </r>
    <r>
      <rPr>
        <sz val="14"/>
        <color rgb="FF000000"/>
        <rFont val="Meiryo"/>
        <family val="3"/>
        <charset val="128"/>
      </rPr>
      <t>C</t>
    </r>
    <r>
      <rPr>
        <vertAlign val="subscript"/>
        <sz val="14"/>
        <color rgb="FF000000"/>
        <rFont val="Meiryo"/>
        <family val="3"/>
        <charset val="128"/>
      </rPr>
      <t>k-1</t>
    </r>
    <r>
      <rPr>
        <sz val="14"/>
        <color rgb="FF000000"/>
        <rFont val="Meiryo"/>
        <family val="3"/>
        <charset val="128"/>
      </rPr>
      <t>×</t>
    </r>
    <r>
      <rPr>
        <vertAlign val="subscript"/>
        <sz val="14"/>
        <color rgb="FF000000"/>
        <rFont val="Meiryo"/>
        <family val="3"/>
        <charset val="128"/>
      </rPr>
      <t>n-1</t>
    </r>
    <r>
      <rPr>
        <sz val="14"/>
        <color rgb="FF000000"/>
        <rFont val="Meiryo"/>
        <family val="3"/>
        <charset val="128"/>
      </rPr>
      <t>C</t>
    </r>
    <r>
      <rPr>
        <vertAlign val="subscript"/>
        <sz val="14"/>
        <color rgb="FF000000"/>
        <rFont val="Meiryo"/>
        <family val="3"/>
        <charset val="128"/>
      </rPr>
      <t>k-1</t>
    </r>
    <r>
      <rPr>
        <sz val="14"/>
        <color rgb="FF000000"/>
        <rFont val="Meiryo"/>
        <family val="3"/>
        <charset val="128"/>
      </rPr>
      <t> 通りある． 　よって，</t>
    </r>
    <r>
      <rPr>
        <i/>
        <sz val="14"/>
        <color rgb="FF000000"/>
        <rFont val="Meiryo"/>
        <family val="3"/>
        <charset val="128"/>
      </rPr>
      <t>r</t>
    </r>
    <r>
      <rPr>
        <sz val="14"/>
        <color rgb="FF000000"/>
        <rFont val="Meiryo"/>
        <family val="3"/>
        <charset val="128"/>
      </rPr>
      <t> ＝ 2k 個の連ができる確率は， となる．同様に </t>
    </r>
    <r>
      <rPr>
        <i/>
        <sz val="14"/>
        <color rgb="FF000000"/>
        <rFont val="Meiryo"/>
        <family val="3"/>
        <charset val="128"/>
      </rPr>
      <t>r</t>
    </r>
    <r>
      <rPr>
        <sz val="14"/>
        <color rgb="FF000000"/>
        <rFont val="Meiryo"/>
        <family val="3"/>
        <charset val="128"/>
      </rPr>
      <t> ＝ 2k＋1 の場合は， となる．</t>
    </r>
  </si>
  <si>
    <t>　ほぼ有意水準 α の検定を行うには，</t>
  </si>
  <si>
    <r>
      <t>となるような </t>
    </r>
    <r>
      <rPr>
        <i/>
        <sz val="14"/>
        <color rgb="FF000000"/>
        <rFont val="Meiryo"/>
        <family val="3"/>
        <charset val="128"/>
      </rPr>
      <t>r</t>
    </r>
    <r>
      <rPr>
        <vertAlign val="subscript"/>
        <sz val="11"/>
        <color rgb="FF000000"/>
        <rFont val="Meiryo"/>
        <family val="3"/>
        <charset val="128"/>
      </rPr>
      <t>0</t>
    </r>
    <r>
      <rPr>
        <sz val="14"/>
        <color rgb="FF000000"/>
        <rFont val="Meiryo"/>
        <family val="3"/>
        <charset val="128"/>
      </rPr>
      <t> をみつければよい．</t>
    </r>
  </si>
  <si>
    <t>　なお m，n が大きいときは，</t>
  </si>
  <si>
    <t>となることが知られているので，正規近似（1）により近似的な検定ができる．この近似は m と n がともに 10 を 超えればかなりよいことも知られている．</t>
  </si>
  <si>
    <r>
      <t>　連検定は 2 つの母集団分布間の位置のみならず，形の差にも反応する．2 つの分布が同じメディアンをもっている が，</t>
    </r>
    <r>
      <rPr>
        <i/>
        <sz val="14"/>
        <color rgb="FF000000"/>
        <rFont val="Meiryo"/>
        <family val="3"/>
        <charset val="128"/>
      </rPr>
      <t>X</t>
    </r>
    <r>
      <rPr>
        <sz val="14"/>
        <color rgb="FF000000"/>
        <rFont val="Meiryo"/>
        <family val="3"/>
        <charset val="128"/>
      </rPr>
      <t> の分布は真ん中に集まっているが，</t>
    </r>
    <r>
      <rPr>
        <i/>
        <sz val="14"/>
        <color rgb="FF000000"/>
        <rFont val="Meiryo"/>
        <family val="3"/>
        <charset val="128"/>
      </rPr>
      <t>Y</t>
    </r>
    <r>
      <rPr>
        <sz val="14"/>
        <color rgb="FF000000"/>
        <rFont val="Meiryo"/>
        <family val="3"/>
        <charset val="128"/>
      </rPr>
      <t> の分布が拡がっているときを考えると，連の最初と 最後の方に長い連ができやすくなり，このことが連の総数を減少させるからである．</t>
    </r>
  </si>
  <si>
    <t>　なお，R で連検定を行うには，"tseries" (Time series analysis and computational finance) ライブラリーをインストールしておけば利用できる．</t>
  </si>
  <si>
    <t>library(tseries)</t>
  </si>
  <si>
    <t># y， x， x， y， x， y， y， y， x</t>
  </si>
  <si>
    <t>a &lt;- c(0,1,1,0,1,0,0,0,1)</t>
  </si>
  <si>
    <t>a &lt;- factor(a)</t>
  </si>
  <si>
    <t>runs.test(a)</t>
  </si>
  <si>
    <r>
      <t>Mann-Whitney の </t>
    </r>
    <r>
      <rPr>
        <b/>
        <i/>
        <sz val="14"/>
        <color rgb="FF000000"/>
        <rFont val="Meiryo"/>
        <family val="3"/>
        <charset val="128"/>
      </rPr>
      <t>U</t>
    </r>
    <r>
      <rPr>
        <b/>
        <sz val="14"/>
        <color rgb="FF000000"/>
        <rFont val="Meiryo"/>
        <family val="3"/>
        <charset val="128"/>
      </rPr>
      <t> 検定</t>
    </r>
  </si>
  <si>
    <r>
      <t>　順位和検定（rank-sum test）とも呼ばれる．2 つの母集団分布の平均的な位置の違いを検出する方法である． ある程度大きな標本数では t 検定の約 95% の検出効率である． 　標本 </t>
    </r>
    <r>
      <rPr>
        <i/>
        <sz val="14"/>
        <color rgb="FF000000"/>
        <rFont val="Meiryo"/>
        <family val="3"/>
        <charset val="128"/>
      </rPr>
      <t>X</t>
    </r>
    <r>
      <rPr>
        <vertAlign val="subscript"/>
        <sz val="11"/>
        <color rgb="FF000000"/>
        <rFont val="Meiryo"/>
        <family val="3"/>
        <charset val="128"/>
      </rPr>
      <t>1</t>
    </r>
    <r>
      <rPr>
        <sz val="14"/>
        <color rgb="FF000000"/>
        <rFont val="Meiryo"/>
        <family val="3"/>
        <charset val="128"/>
      </rPr>
      <t>，…，</t>
    </r>
    <r>
      <rPr>
        <i/>
        <sz val="14"/>
        <color rgb="FF000000"/>
        <rFont val="Meiryo"/>
        <family val="3"/>
        <charset val="128"/>
      </rPr>
      <t>X</t>
    </r>
    <r>
      <rPr>
        <vertAlign val="subscript"/>
        <sz val="11"/>
        <color rgb="FF000000"/>
        <rFont val="Meiryo"/>
        <family val="3"/>
        <charset val="128"/>
      </rPr>
      <t>m</t>
    </r>
    <r>
      <rPr>
        <sz val="14"/>
        <color rgb="FF000000"/>
        <rFont val="Meiryo"/>
        <family val="3"/>
        <charset val="128"/>
      </rPr>
      <t>， </t>
    </r>
    <r>
      <rPr>
        <i/>
        <sz val="14"/>
        <color rgb="FF000000"/>
        <rFont val="Meiryo"/>
        <family val="3"/>
        <charset val="128"/>
      </rPr>
      <t>Y</t>
    </r>
    <r>
      <rPr>
        <vertAlign val="subscript"/>
        <sz val="11"/>
        <color rgb="FF000000"/>
        <rFont val="Meiryo"/>
        <family val="3"/>
        <charset val="128"/>
      </rPr>
      <t>1</t>
    </r>
    <r>
      <rPr>
        <sz val="14"/>
        <color rgb="FF000000"/>
        <rFont val="Meiryo"/>
        <family val="3"/>
        <charset val="128"/>
      </rPr>
      <t>，…，</t>
    </r>
    <r>
      <rPr>
        <i/>
        <sz val="14"/>
        <color rgb="FF000000"/>
        <rFont val="Meiryo"/>
        <family val="3"/>
        <charset val="128"/>
      </rPr>
      <t>Y</t>
    </r>
    <r>
      <rPr>
        <vertAlign val="subscript"/>
        <sz val="11"/>
        <color rgb="FF000000"/>
        <rFont val="Meiryo"/>
        <family val="3"/>
        <charset val="128"/>
      </rPr>
      <t>n</t>
    </r>
    <r>
      <rPr>
        <sz val="14"/>
        <color rgb="FF000000"/>
        <rFont val="Meiryo"/>
        <family val="3"/>
        <charset val="128"/>
      </rPr>
      <t> をまとめたものを </t>
    </r>
    <r>
      <rPr>
        <i/>
        <sz val="14"/>
        <color rgb="FF000000"/>
        <rFont val="Meiryo"/>
        <family val="3"/>
        <charset val="128"/>
      </rPr>
      <t>Z</t>
    </r>
    <r>
      <rPr>
        <vertAlign val="subscript"/>
        <sz val="11"/>
        <color rgb="FF000000"/>
        <rFont val="Meiryo"/>
        <family val="3"/>
        <charset val="128"/>
      </rPr>
      <t>i</t>
    </r>
    <r>
      <rPr>
        <sz val="14"/>
        <color rgb="FF000000"/>
        <rFont val="Meiryo"/>
        <family val="3"/>
        <charset val="128"/>
      </rPr>
      <t>，i＝1，…，m＋n と 表す．すなわち，</t>
    </r>
  </si>
  <si>
    <r>
      <t>Z</t>
    </r>
    <r>
      <rPr>
        <vertAlign val="subscript"/>
        <sz val="14"/>
        <color rgb="FF000000"/>
        <rFont val="Meiryo"/>
        <family val="3"/>
        <charset val="128"/>
      </rPr>
      <t>i</t>
    </r>
    <r>
      <rPr>
        <sz val="14"/>
        <color rgb="FF000000"/>
        <rFont val="Meiryo"/>
        <family val="3"/>
        <charset val="128"/>
      </rPr>
      <t> ＝ </t>
    </r>
    <r>
      <rPr>
        <i/>
        <sz val="14"/>
        <color rgb="FF000000"/>
        <rFont val="Meiryo"/>
        <family val="3"/>
        <charset val="128"/>
      </rPr>
      <t>X</t>
    </r>
    <r>
      <rPr>
        <vertAlign val="subscript"/>
        <sz val="14"/>
        <color rgb="FF000000"/>
        <rFont val="Meiryo"/>
        <family val="3"/>
        <charset val="128"/>
      </rPr>
      <t>i</t>
    </r>
    <r>
      <rPr>
        <sz val="14"/>
        <color rgb="FF000000"/>
        <rFont val="Meiryo"/>
        <family val="3"/>
        <charset val="128"/>
      </rPr>
      <t>，i＝1，…，m， </t>
    </r>
    <r>
      <rPr>
        <i/>
        <sz val="14"/>
        <color rgb="FF000000"/>
        <rFont val="Meiryo"/>
        <family val="3"/>
        <charset val="128"/>
      </rPr>
      <t>Z</t>
    </r>
    <r>
      <rPr>
        <vertAlign val="subscript"/>
        <sz val="14"/>
        <color rgb="FF000000"/>
        <rFont val="Meiryo"/>
        <family val="3"/>
        <charset val="128"/>
      </rPr>
      <t>i+m</t>
    </r>
    <r>
      <rPr>
        <sz val="14"/>
        <color rgb="FF000000"/>
        <rFont val="Meiryo"/>
        <family val="3"/>
        <charset val="128"/>
      </rPr>
      <t> ＝ </t>
    </r>
    <r>
      <rPr>
        <i/>
        <sz val="14"/>
        <color rgb="FF000000"/>
        <rFont val="Meiryo"/>
        <family val="3"/>
        <charset val="128"/>
      </rPr>
      <t>Y</t>
    </r>
    <r>
      <rPr>
        <vertAlign val="subscript"/>
        <sz val="14"/>
        <color rgb="FF000000"/>
        <rFont val="Meiryo"/>
        <family val="3"/>
        <charset val="128"/>
      </rPr>
      <t>i</t>
    </r>
    <r>
      <rPr>
        <sz val="14"/>
        <color rgb="FF000000"/>
        <rFont val="Meiryo"/>
        <family val="3"/>
        <charset val="128"/>
      </rPr>
      <t>，i＝1，…，n</t>
    </r>
  </si>
  <si>
    <r>
      <t>である．ここで，</t>
    </r>
    <r>
      <rPr>
        <i/>
        <sz val="14"/>
        <color rgb="FF000000"/>
        <rFont val="Meiryo"/>
        <family val="3"/>
        <charset val="128"/>
      </rPr>
      <t>Z</t>
    </r>
    <r>
      <rPr>
        <sz val="14"/>
        <color rgb="FF000000"/>
        <rFont val="Meiryo"/>
        <family val="3"/>
        <charset val="128"/>
      </rPr>
      <t> を小さいものから順に順位をつけこれを </t>
    </r>
    <r>
      <rPr>
        <i/>
        <sz val="14"/>
        <color rgb="FF000000"/>
        <rFont val="Meiryo"/>
        <family val="3"/>
        <charset val="128"/>
      </rPr>
      <t>R</t>
    </r>
    <r>
      <rPr>
        <vertAlign val="subscript"/>
        <sz val="11"/>
        <color rgb="FF000000"/>
        <rFont val="Meiryo"/>
        <family val="3"/>
        <charset val="128"/>
      </rPr>
      <t>i</t>
    </r>
    <r>
      <rPr>
        <sz val="14"/>
        <color rgb="FF000000"/>
        <rFont val="Meiryo"/>
        <family val="3"/>
        <charset val="128"/>
      </rPr>
      <t> とおく．もし， タイがあったときは前節と同様に平均順位を割り付ける．ここで，</t>
    </r>
  </si>
  <si>
    <r>
      <t>とおく．すなわち，</t>
    </r>
    <r>
      <rPr>
        <i/>
        <sz val="14"/>
        <color rgb="FF000000"/>
        <rFont val="Meiryo"/>
        <family val="3"/>
        <charset val="128"/>
      </rPr>
      <t>R</t>
    </r>
    <r>
      <rPr>
        <vertAlign val="subscript"/>
        <sz val="11"/>
        <color rgb="FF000000"/>
        <rFont val="Meiryo"/>
        <family val="3"/>
        <charset val="128"/>
      </rPr>
      <t>x</t>
    </r>
    <r>
      <rPr>
        <sz val="14"/>
        <color rgb="FF000000"/>
        <rFont val="Meiryo"/>
        <family val="3"/>
        <charset val="128"/>
      </rPr>
      <t> は </t>
    </r>
    <r>
      <rPr>
        <i/>
        <sz val="14"/>
        <color rgb="FF000000"/>
        <rFont val="Meiryo"/>
        <family val="3"/>
        <charset val="128"/>
      </rPr>
      <t>X</t>
    </r>
    <r>
      <rPr>
        <vertAlign val="subscript"/>
        <sz val="11"/>
        <color rgb="FF000000"/>
        <rFont val="Meiryo"/>
        <family val="3"/>
        <charset val="128"/>
      </rPr>
      <t>i</t>
    </r>
    <r>
      <rPr>
        <sz val="14"/>
        <color rgb="FF000000"/>
        <rFont val="Meiryo"/>
        <family val="3"/>
        <charset val="128"/>
      </rPr>
      <t> の順位の和であり， </t>
    </r>
    <r>
      <rPr>
        <i/>
        <sz val="14"/>
        <color rgb="FF000000"/>
        <rFont val="Meiryo"/>
        <family val="3"/>
        <charset val="128"/>
      </rPr>
      <t>R</t>
    </r>
    <r>
      <rPr>
        <vertAlign val="subscript"/>
        <sz val="11"/>
        <color rgb="FF000000"/>
        <rFont val="Meiryo"/>
        <family val="3"/>
        <charset val="128"/>
      </rPr>
      <t>y</t>
    </r>
    <r>
      <rPr>
        <sz val="14"/>
        <color rgb="FF000000"/>
        <rFont val="Meiryo"/>
        <family val="3"/>
        <charset val="128"/>
      </rPr>
      <t> は </t>
    </r>
    <r>
      <rPr>
        <i/>
        <sz val="14"/>
        <color rgb="FF000000"/>
        <rFont val="Meiryo"/>
        <family val="3"/>
        <charset val="128"/>
      </rPr>
      <t>Y</t>
    </r>
    <r>
      <rPr>
        <vertAlign val="subscript"/>
        <sz val="11"/>
        <color rgb="FF000000"/>
        <rFont val="Meiryo"/>
        <family val="3"/>
        <charset val="128"/>
      </rPr>
      <t>i</t>
    </r>
    <r>
      <rPr>
        <sz val="14"/>
        <color rgb="FF000000"/>
        <rFont val="Meiryo"/>
        <family val="3"/>
        <charset val="128"/>
      </rPr>
      <t> の順位の和である． </t>
    </r>
    <r>
      <rPr>
        <i/>
        <sz val="14"/>
        <color rgb="FF000000"/>
        <rFont val="Meiryo"/>
        <family val="3"/>
        <charset val="128"/>
      </rPr>
      <t>R</t>
    </r>
    <r>
      <rPr>
        <vertAlign val="subscript"/>
        <sz val="11"/>
        <color rgb="FF000000"/>
        <rFont val="Meiryo"/>
        <family val="3"/>
        <charset val="128"/>
      </rPr>
      <t>x</t>
    </r>
    <r>
      <rPr>
        <sz val="14"/>
        <color rgb="FF000000"/>
        <rFont val="Meiryo"/>
        <family val="3"/>
        <charset val="128"/>
      </rPr>
      <t> ＋ </t>
    </r>
    <r>
      <rPr>
        <i/>
        <sz val="14"/>
        <color rgb="FF000000"/>
        <rFont val="Meiryo"/>
        <family val="3"/>
        <charset val="128"/>
      </rPr>
      <t>R</t>
    </r>
    <r>
      <rPr>
        <vertAlign val="subscript"/>
        <sz val="11"/>
        <color rgb="FF000000"/>
        <rFont val="Meiryo"/>
        <family val="3"/>
        <charset val="128"/>
      </rPr>
      <t>y</t>
    </r>
    <r>
      <rPr>
        <sz val="14"/>
        <color rgb="FF000000"/>
        <rFont val="Meiryo"/>
        <family val="3"/>
        <charset val="128"/>
      </rPr>
      <t> ＝ (m＋n＋1)(m＋n)/2 である．</t>
    </r>
  </si>
  <si>
    <r>
      <t>　さて，</t>
    </r>
    <r>
      <rPr>
        <i/>
        <sz val="14"/>
        <color rgb="FF000000"/>
        <rFont val="Meiryo"/>
        <family val="3"/>
        <charset val="128"/>
      </rPr>
      <t>U</t>
    </r>
    <r>
      <rPr>
        <vertAlign val="subscript"/>
        <sz val="14"/>
        <color rgb="FF000000"/>
        <rFont val="Meiryo"/>
        <family val="3"/>
        <charset val="128"/>
      </rPr>
      <t>x</t>
    </r>
    <r>
      <rPr>
        <sz val="14"/>
        <color rgb="FF000000"/>
        <rFont val="Meiryo"/>
        <family val="3"/>
        <charset val="128"/>
      </rPr>
      <t> を </t>
    </r>
    <r>
      <rPr>
        <i/>
        <sz val="14"/>
        <color rgb="FF000000"/>
        <rFont val="Meiryo"/>
        <family val="3"/>
        <charset val="128"/>
      </rPr>
      <t>X</t>
    </r>
    <r>
      <rPr>
        <sz val="14"/>
        <color rgb="FF000000"/>
        <rFont val="Meiryo"/>
        <family val="3"/>
        <charset val="128"/>
      </rPr>
      <t> が </t>
    </r>
    <r>
      <rPr>
        <i/>
        <sz val="14"/>
        <color rgb="FF000000"/>
        <rFont val="Meiryo"/>
        <family val="3"/>
        <charset val="128"/>
      </rPr>
      <t>Y</t>
    </r>
    <r>
      <rPr>
        <sz val="14"/>
        <color rgb="FF000000"/>
        <rFont val="Meiryo"/>
        <family val="3"/>
        <charset val="128"/>
      </rPr>
      <t> より大きくなる個数とする．いま， </t>
    </r>
    <r>
      <rPr>
        <i/>
        <sz val="14"/>
        <color rgb="FF000000"/>
        <rFont val="Meiryo"/>
        <family val="3"/>
        <charset val="128"/>
      </rPr>
      <t>X</t>
    </r>
    <r>
      <rPr>
        <vertAlign val="subscript"/>
        <sz val="14"/>
        <color rgb="FF000000"/>
        <rFont val="Meiryo"/>
        <family val="3"/>
        <charset val="128"/>
      </rPr>
      <t>i</t>
    </r>
    <r>
      <rPr>
        <sz val="14"/>
        <color rgb="FF000000"/>
        <rFont val="Meiryo"/>
        <family val="3"/>
        <charset val="128"/>
      </rPr>
      <t> の順序統計量（大きさの順に並べたもの）を， </t>
    </r>
    <r>
      <rPr>
        <i/>
        <sz val="14"/>
        <color rgb="FF000000"/>
        <rFont val="Meiryo"/>
        <family val="3"/>
        <charset val="128"/>
      </rPr>
      <t>X</t>
    </r>
    <r>
      <rPr>
        <vertAlign val="subscript"/>
        <sz val="14"/>
        <color rgb="FF000000"/>
        <rFont val="Meiryo"/>
        <family val="3"/>
        <charset val="128"/>
      </rPr>
      <t>1</t>
    </r>
    <r>
      <rPr>
        <sz val="14"/>
        <color rgb="FF000000"/>
        <rFont val="Meiryo"/>
        <family val="3"/>
        <charset val="128"/>
      </rPr>
      <t>'，…，</t>
    </r>
    <r>
      <rPr>
        <i/>
        <sz val="14"/>
        <color rgb="FF000000"/>
        <rFont val="Meiryo"/>
        <family val="3"/>
        <charset val="128"/>
      </rPr>
      <t>X</t>
    </r>
    <r>
      <rPr>
        <vertAlign val="subscript"/>
        <sz val="14"/>
        <color rgb="FF000000"/>
        <rFont val="Meiryo"/>
        <family val="3"/>
        <charset val="128"/>
      </rPr>
      <t>m</t>
    </r>
    <r>
      <rPr>
        <sz val="14"/>
        <color rgb="FF000000"/>
        <rFont val="Meiryo"/>
        <family val="3"/>
        <charset val="128"/>
      </rPr>
      <t>' とし，これに対応する順位を </t>
    </r>
    <r>
      <rPr>
        <i/>
        <sz val="14"/>
        <color rgb="FF000000"/>
        <rFont val="Meiryo"/>
        <family val="3"/>
        <charset val="128"/>
      </rPr>
      <t>R</t>
    </r>
    <r>
      <rPr>
        <vertAlign val="subscript"/>
        <sz val="14"/>
        <color rgb="FF000000"/>
        <rFont val="Meiryo"/>
        <family val="3"/>
        <charset val="128"/>
      </rPr>
      <t>1</t>
    </r>
    <r>
      <rPr>
        <sz val="14"/>
        <color rgb="FF000000"/>
        <rFont val="Meiryo"/>
        <family val="3"/>
        <charset val="128"/>
      </rPr>
      <t>'，…，</t>
    </r>
    <r>
      <rPr>
        <i/>
        <sz val="14"/>
        <color rgb="FF000000"/>
        <rFont val="Meiryo"/>
        <family val="3"/>
        <charset val="128"/>
      </rPr>
      <t>R</t>
    </r>
    <r>
      <rPr>
        <vertAlign val="subscript"/>
        <sz val="14"/>
        <color rgb="FF000000"/>
        <rFont val="Meiryo"/>
        <family val="3"/>
        <charset val="128"/>
      </rPr>
      <t>m</t>
    </r>
    <r>
      <rPr>
        <sz val="14"/>
        <color rgb="FF000000"/>
        <rFont val="Meiryo"/>
        <family val="3"/>
        <charset val="128"/>
      </rPr>
      <t>' とおく．明らかに </t>
    </r>
    <r>
      <rPr>
        <i/>
        <sz val="14"/>
        <color rgb="FF000000"/>
        <rFont val="Meiryo"/>
        <family val="3"/>
        <charset val="128"/>
      </rPr>
      <t>X</t>
    </r>
    <r>
      <rPr>
        <vertAlign val="subscript"/>
        <sz val="14"/>
        <color rgb="FF000000"/>
        <rFont val="Meiryo"/>
        <family val="3"/>
        <charset val="128"/>
      </rPr>
      <t>1</t>
    </r>
    <r>
      <rPr>
        <sz val="14"/>
        <color rgb="FF000000"/>
        <rFont val="Meiryo"/>
        <family val="3"/>
        <charset val="128"/>
      </rPr>
      <t>' は </t>
    </r>
    <r>
      <rPr>
        <i/>
        <sz val="14"/>
        <color rgb="FF000000"/>
        <rFont val="Meiryo"/>
        <family val="3"/>
        <charset val="128"/>
      </rPr>
      <t>R</t>
    </r>
    <r>
      <rPr>
        <vertAlign val="subscript"/>
        <sz val="14"/>
        <color rgb="FF000000"/>
        <rFont val="Meiryo"/>
        <family val="3"/>
        <charset val="128"/>
      </rPr>
      <t>1</t>
    </r>
    <r>
      <rPr>
        <sz val="14"/>
        <color rgb="FF000000"/>
        <rFont val="Meiryo"/>
        <family val="3"/>
        <charset val="128"/>
      </rPr>
      <t>'－1 個の </t>
    </r>
    <r>
      <rPr>
        <i/>
        <sz val="14"/>
        <color rgb="FF000000"/>
        <rFont val="Meiryo"/>
        <family val="3"/>
        <charset val="128"/>
      </rPr>
      <t>Y</t>
    </r>
    <r>
      <rPr>
        <sz val="14"/>
        <color rgb="FF000000"/>
        <rFont val="Meiryo"/>
        <family val="3"/>
        <charset val="128"/>
      </rPr>
      <t> より大きく， </t>
    </r>
    <r>
      <rPr>
        <i/>
        <sz val="14"/>
        <color rgb="FF000000"/>
        <rFont val="Meiryo"/>
        <family val="3"/>
        <charset val="128"/>
      </rPr>
      <t>X</t>
    </r>
    <r>
      <rPr>
        <vertAlign val="subscript"/>
        <sz val="14"/>
        <color rgb="FF000000"/>
        <rFont val="Meiryo"/>
        <family val="3"/>
        <charset val="128"/>
      </rPr>
      <t>2</t>
    </r>
    <r>
      <rPr>
        <sz val="14"/>
        <color rgb="FF000000"/>
        <rFont val="Meiryo"/>
        <family val="3"/>
        <charset val="128"/>
      </rPr>
      <t>' は </t>
    </r>
    <r>
      <rPr>
        <i/>
        <sz val="14"/>
        <color rgb="FF000000"/>
        <rFont val="Meiryo"/>
        <family val="3"/>
        <charset val="128"/>
      </rPr>
      <t>R</t>
    </r>
    <r>
      <rPr>
        <vertAlign val="subscript"/>
        <sz val="14"/>
        <color rgb="FF000000"/>
        <rFont val="Meiryo"/>
        <family val="3"/>
        <charset val="128"/>
      </rPr>
      <t>2</t>
    </r>
    <r>
      <rPr>
        <sz val="14"/>
        <color rgb="FF000000"/>
        <rFont val="Meiryo"/>
        <family val="3"/>
        <charset val="128"/>
      </rPr>
      <t>'－2 個の </t>
    </r>
    <r>
      <rPr>
        <i/>
        <sz val="14"/>
        <color rgb="FF000000"/>
        <rFont val="Meiryo"/>
        <family val="3"/>
        <charset val="128"/>
      </rPr>
      <t>Y</t>
    </r>
    <r>
      <rPr>
        <sz val="14"/>
        <color rgb="FF000000"/>
        <rFont val="Meiryo"/>
        <family val="3"/>
        <charset val="128"/>
      </rPr>
      <t> より大きい．同様に考えて， </t>
    </r>
    <r>
      <rPr>
        <i/>
        <sz val="14"/>
        <color rgb="FF000000"/>
        <rFont val="Meiryo"/>
        <family val="3"/>
        <charset val="128"/>
      </rPr>
      <t>X</t>
    </r>
    <r>
      <rPr>
        <vertAlign val="subscript"/>
        <sz val="14"/>
        <color rgb="FF000000"/>
        <rFont val="Meiryo"/>
        <family val="3"/>
        <charset val="128"/>
      </rPr>
      <t>m</t>
    </r>
    <r>
      <rPr>
        <sz val="14"/>
        <color rgb="FF000000"/>
        <rFont val="Meiryo"/>
        <family val="3"/>
        <charset val="128"/>
      </rPr>
      <t>' は </t>
    </r>
    <r>
      <rPr>
        <i/>
        <sz val="14"/>
        <color rgb="FF000000"/>
        <rFont val="Meiryo"/>
        <family val="3"/>
        <charset val="128"/>
      </rPr>
      <t>R</t>
    </r>
    <r>
      <rPr>
        <vertAlign val="subscript"/>
        <sz val="14"/>
        <color rgb="FF000000"/>
        <rFont val="Meiryo"/>
        <family val="3"/>
        <charset val="128"/>
      </rPr>
      <t>m</t>
    </r>
    <r>
      <rPr>
        <sz val="14"/>
        <color rgb="FF000000"/>
        <rFont val="Meiryo"/>
        <family val="3"/>
        <charset val="128"/>
      </rPr>
      <t>'－m 個の </t>
    </r>
    <r>
      <rPr>
        <i/>
        <sz val="14"/>
        <color rgb="FF000000"/>
        <rFont val="Meiryo"/>
        <family val="3"/>
        <charset val="128"/>
      </rPr>
      <t>Y</t>
    </r>
    <r>
      <rPr>
        <sz val="14"/>
        <color rgb="FF000000"/>
        <rFont val="Meiryo"/>
        <family val="3"/>
        <charset val="128"/>
      </rPr>
      <t> より大きい．よって，</t>
    </r>
  </si>
  <si>
    <t>となる．同様に，</t>
  </si>
  <si>
    <r>
      <t>であり，</t>
    </r>
    <r>
      <rPr>
        <i/>
        <sz val="14"/>
        <color rgb="FF000000"/>
        <rFont val="Meiryo"/>
        <family val="3"/>
        <charset val="128"/>
      </rPr>
      <t>U</t>
    </r>
    <r>
      <rPr>
        <vertAlign val="subscript"/>
        <sz val="11"/>
        <color rgb="FF000000"/>
        <rFont val="Meiryo"/>
        <family val="3"/>
        <charset val="128"/>
      </rPr>
      <t>x</t>
    </r>
    <r>
      <rPr>
        <sz val="14"/>
        <color rgb="FF000000"/>
        <rFont val="Meiryo"/>
        <family val="3"/>
        <charset val="128"/>
      </rPr>
      <t> ＋ </t>
    </r>
    <r>
      <rPr>
        <i/>
        <sz val="14"/>
        <color rgb="FF000000"/>
        <rFont val="Meiryo"/>
        <family val="3"/>
        <charset val="128"/>
      </rPr>
      <t>U</t>
    </r>
    <r>
      <rPr>
        <vertAlign val="subscript"/>
        <sz val="11"/>
        <color rgb="FF000000"/>
        <rFont val="Meiryo"/>
        <family val="3"/>
        <charset val="128"/>
      </rPr>
      <t>y</t>
    </r>
    <r>
      <rPr>
        <sz val="14"/>
        <color rgb="FF000000"/>
        <rFont val="Meiryo"/>
        <family val="3"/>
        <charset val="128"/>
      </rPr>
      <t> ＝ mn が成立する．検定統計量 </t>
    </r>
    <r>
      <rPr>
        <i/>
        <sz val="14"/>
        <color rgb="FF000000"/>
        <rFont val="Meiryo"/>
        <family val="3"/>
        <charset val="128"/>
      </rPr>
      <t>U</t>
    </r>
    <r>
      <rPr>
        <sz val="14"/>
        <color rgb="FF000000"/>
        <rFont val="Meiryo"/>
        <family val="3"/>
        <charset val="128"/>
      </rPr>
      <t> は </t>
    </r>
    <r>
      <rPr>
        <i/>
        <sz val="14"/>
        <color rgb="FF000000"/>
        <rFont val="Meiryo"/>
        <family val="3"/>
        <charset val="128"/>
      </rPr>
      <t>U</t>
    </r>
    <r>
      <rPr>
        <vertAlign val="subscript"/>
        <sz val="11"/>
        <color rgb="FF000000"/>
        <rFont val="Meiryo"/>
        <family val="3"/>
        <charset val="128"/>
      </rPr>
      <t>x</t>
    </r>
    <r>
      <rPr>
        <sz val="14"/>
        <color rgb="FF000000"/>
        <rFont val="Meiryo"/>
        <family val="3"/>
        <charset val="128"/>
      </rPr>
      <t> と </t>
    </r>
    <r>
      <rPr>
        <i/>
        <sz val="14"/>
        <color rgb="FF000000"/>
        <rFont val="Meiryo"/>
        <family val="3"/>
        <charset val="128"/>
      </rPr>
      <t>U</t>
    </r>
    <r>
      <rPr>
        <vertAlign val="subscript"/>
        <sz val="11"/>
        <color rgb="FF000000"/>
        <rFont val="Meiryo"/>
        <family val="3"/>
        <charset val="128"/>
      </rPr>
      <t>y</t>
    </r>
    <r>
      <rPr>
        <sz val="14"/>
        <color rgb="FF000000"/>
        <rFont val="Meiryo"/>
        <family val="3"/>
        <charset val="128"/>
      </rPr>
      <t> のうち小さい方とする．</t>
    </r>
    <r>
      <rPr>
        <i/>
        <sz val="14"/>
        <color rgb="FF000000"/>
        <rFont val="Meiryo"/>
        <family val="3"/>
        <charset val="128"/>
      </rPr>
      <t>X</t>
    </r>
    <r>
      <rPr>
        <sz val="14"/>
        <color rgb="FF000000"/>
        <rFont val="Meiryo"/>
        <family val="3"/>
        <charset val="128"/>
      </rPr>
      <t> の分布と </t>
    </r>
    <r>
      <rPr>
        <i/>
        <sz val="14"/>
        <color rgb="FF000000"/>
        <rFont val="Meiryo"/>
        <family val="3"/>
        <charset val="128"/>
      </rPr>
      <t>Y</t>
    </r>
    <r>
      <rPr>
        <sz val="14"/>
        <color rgb="FF000000"/>
        <rFont val="Meiryo"/>
        <family val="3"/>
        <charset val="128"/>
      </rPr>
      <t> の分布が離れていれば </t>
    </r>
    <r>
      <rPr>
        <i/>
        <sz val="14"/>
        <color rgb="FF000000"/>
        <rFont val="Meiryo"/>
        <family val="3"/>
        <charset val="128"/>
      </rPr>
      <t>U</t>
    </r>
    <r>
      <rPr>
        <sz val="14"/>
        <color rgb="FF000000"/>
        <rFont val="Meiryo"/>
        <family val="3"/>
        <charset val="128"/>
      </rPr>
      <t> の値は小さくなるはずである．</t>
    </r>
  </si>
  <si>
    <t>　m，n の値が大きいときは，式（12）の帰無仮説のもとで，</t>
  </si>
  <si>
    <t>または，</t>
  </si>
  <si>
    <t>となることが知られているので，正規近似（1）を行って検定することができる．なお，この正規近似は m，n が 7 より大きければかなり正確であることも示されている．</t>
  </si>
  <si>
    <t>Kolmogorov-Smirnov の 2 標本検定</t>
  </si>
  <si>
    <r>
      <t>　累積分布関数 </t>
    </r>
    <r>
      <rPr>
        <i/>
        <sz val="14"/>
        <color rgb="FF000000"/>
        <rFont val="Meiryo"/>
        <family val="3"/>
        <charset val="128"/>
      </rPr>
      <t>F</t>
    </r>
    <r>
      <rPr>
        <sz val="14"/>
        <color rgb="FF000000"/>
        <rFont val="Meiryo"/>
        <family val="3"/>
        <charset val="128"/>
      </rPr>
      <t>(・)，</t>
    </r>
    <r>
      <rPr>
        <i/>
        <sz val="14"/>
        <color rgb="FF000000"/>
        <rFont val="Meiryo"/>
        <family val="3"/>
        <charset val="128"/>
      </rPr>
      <t>G</t>
    </r>
    <r>
      <rPr>
        <sz val="14"/>
        <color rgb="FF000000"/>
        <rFont val="Meiryo"/>
        <family val="3"/>
        <charset val="128"/>
      </rPr>
      <t>(・) をもつ 2 つの母集団からそれぞれ大きさ m，n の無作為 標本 </t>
    </r>
    <r>
      <rPr>
        <i/>
        <sz val="14"/>
        <color rgb="FF000000"/>
        <rFont val="Meiryo"/>
        <family val="3"/>
        <charset val="128"/>
      </rPr>
      <t>X</t>
    </r>
    <r>
      <rPr>
        <vertAlign val="subscript"/>
        <sz val="11"/>
        <color rgb="FF000000"/>
        <rFont val="Meiryo"/>
        <family val="3"/>
        <charset val="128"/>
      </rPr>
      <t>1</t>
    </r>
    <r>
      <rPr>
        <sz val="14"/>
        <color rgb="FF000000"/>
        <rFont val="Meiryo"/>
        <family val="3"/>
        <charset val="128"/>
      </rPr>
      <t>，…，</t>
    </r>
    <r>
      <rPr>
        <i/>
        <sz val="14"/>
        <color rgb="FF000000"/>
        <rFont val="Meiryo"/>
        <family val="3"/>
        <charset val="128"/>
      </rPr>
      <t>X</t>
    </r>
    <r>
      <rPr>
        <vertAlign val="subscript"/>
        <sz val="11"/>
        <color rgb="FF000000"/>
        <rFont val="Meiryo"/>
        <family val="3"/>
        <charset val="128"/>
      </rPr>
      <t>m</t>
    </r>
    <r>
      <rPr>
        <sz val="14"/>
        <color rgb="FF000000"/>
        <rFont val="Meiryo"/>
        <family val="3"/>
        <charset val="128"/>
      </rPr>
      <t>， </t>
    </r>
    <r>
      <rPr>
        <i/>
        <sz val="14"/>
        <color rgb="FF000000"/>
        <rFont val="Meiryo"/>
        <family val="3"/>
        <charset val="128"/>
      </rPr>
      <t>Y</t>
    </r>
    <r>
      <rPr>
        <vertAlign val="subscript"/>
        <sz val="11"/>
        <color rgb="FF000000"/>
        <rFont val="Meiryo"/>
        <family val="3"/>
        <charset val="128"/>
      </rPr>
      <t>1</t>
    </r>
    <r>
      <rPr>
        <sz val="14"/>
        <color rgb="FF000000"/>
        <rFont val="Meiryo"/>
        <family val="3"/>
        <charset val="128"/>
      </rPr>
      <t>，…，</t>
    </r>
    <r>
      <rPr>
        <i/>
        <sz val="14"/>
        <color rgb="FF000000"/>
        <rFont val="Meiryo"/>
        <family val="3"/>
        <charset val="128"/>
      </rPr>
      <t>Y</t>
    </r>
    <r>
      <rPr>
        <vertAlign val="subscript"/>
        <sz val="11"/>
        <color rgb="FF000000"/>
        <rFont val="Meiryo"/>
        <family val="3"/>
        <charset val="128"/>
      </rPr>
      <t>n</t>
    </r>
    <r>
      <rPr>
        <sz val="14"/>
        <color rgb="FF000000"/>
        <rFont val="Meiryo"/>
        <family val="3"/>
        <charset val="128"/>
      </rPr>
      <t> が抽出されたとする．このとき，</t>
    </r>
  </si>
  <si>
    <r>
      <t>を経験（標本）累積分布関数という．標本 </t>
    </r>
    <r>
      <rPr>
        <i/>
        <sz val="14"/>
        <color rgb="FF000000"/>
        <rFont val="Meiryo"/>
        <family val="3"/>
        <charset val="128"/>
      </rPr>
      <t>Y</t>
    </r>
    <r>
      <rPr>
        <vertAlign val="subscript"/>
        <sz val="11"/>
        <color rgb="FF000000"/>
        <rFont val="Meiryo"/>
        <family val="3"/>
        <charset val="128"/>
      </rPr>
      <t>i</t>
    </r>
    <r>
      <rPr>
        <sz val="14"/>
        <color rgb="FF000000"/>
        <rFont val="Meiryo"/>
        <family val="3"/>
        <charset val="128"/>
      </rPr>
      <t> に対する経験累積分布関数を </t>
    </r>
    <r>
      <rPr>
        <i/>
        <sz val="14"/>
        <color rgb="FF000000"/>
        <rFont val="Meiryo"/>
        <family val="3"/>
        <charset val="128"/>
      </rPr>
      <t>G</t>
    </r>
    <r>
      <rPr>
        <vertAlign val="subscript"/>
        <sz val="11"/>
        <color rgb="FF000000"/>
        <rFont val="Meiryo"/>
        <family val="3"/>
        <charset val="128"/>
      </rPr>
      <t>n</t>
    </r>
    <r>
      <rPr>
        <sz val="14"/>
        <color rgb="FF000000"/>
        <rFont val="Meiryo"/>
        <family val="3"/>
        <charset val="128"/>
      </rPr>
      <t>(</t>
    </r>
    <r>
      <rPr>
        <i/>
        <sz val="14"/>
        <color rgb="FF000000"/>
        <rFont val="Meiryo"/>
        <family val="3"/>
        <charset val="128"/>
      </rPr>
      <t>x</t>
    </r>
    <r>
      <rPr>
        <sz val="14"/>
        <color rgb="FF000000"/>
        <rFont val="Meiryo"/>
        <family val="3"/>
        <charset val="128"/>
      </rPr>
      <t> ) としたとき，2 つの母集団からの経験累積分布の最大偏差</t>
    </r>
  </si>
  <si>
    <t>を求める．次に，</t>
  </si>
  <si>
    <t>を求め，これを検定統計量として用いる．</t>
  </si>
  <si>
    <r>
      <t>　2 つの母集団の累積分布関数が等しいという帰無仮説のもとでの </t>
    </r>
    <r>
      <rPr>
        <i/>
        <sz val="14"/>
        <color rgb="FF000000"/>
        <rFont val="Meiryo"/>
        <family val="3"/>
        <charset val="128"/>
      </rPr>
      <t>K</t>
    </r>
    <r>
      <rPr>
        <sz val="14"/>
        <color rgb="FF000000"/>
        <rFont val="Meiryo"/>
        <family val="3"/>
        <charset val="128"/>
      </rPr>
      <t> の漸近分布 （m，n → ∞ としたときの分布）から以下で定義される臨海値が求められている．すなわち，</t>
    </r>
  </si>
  <si>
    <t>であり，この値は表３に示されている．</t>
  </si>
  <si>
    <t>表３．Kolmogorov-Smirnov 2 標本両側検定の臨界値</t>
  </si>
  <si>
    <t>   確率：γ   </t>
  </si>
  <si>
    <t>   0.99   </t>
  </si>
  <si>
    <t>   0.95   </t>
  </si>
  <si>
    <t>   0.90   </t>
  </si>
  <si>
    <t>   0.85   </t>
  </si>
  <si>
    <t>   0.80   </t>
  </si>
  <si>
    <r>
      <t>   臨界値：k</t>
    </r>
    <r>
      <rPr>
        <b/>
        <vertAlign val="subscript"/>
        <sz val="11"/>
        <color theme="1"/>
        <rFont val="Meiryo"/>
        <family val="3"/>
        <charset val="128"/>
      </rPr>
      <t>γ</t>
    </r>
    <r>
      <rPr>
        <b/>
        <sz val="11"/>
        <color theme="1"/>
        <rFont val="Meiryo"/>
        <family val="3"/>
        <charset val="128"/>
      </rPr>
      <t>   </t>
    </r>
  </si>
  <si>
    <t>   1.63   </t>
  </si>
  <si>
    <t>   1.36   </t>
  </si>
  <si>
    <t>   1.22   </t>
  </si>
  <si>
    <t>   1.14   </t>
  </si>
  <si>
    <t>   1.07   </t>
  </si>
  <si>
    <t>１元配置のノンパラメトリック検定</t>
  </si>
  <si>
    <t>　１元配置の場合のノンパラメトリック検定は，クラスカル・ウォリス順位和検定が 知られている．R には kruskal.test という関数で実行できる．</t>
  </si>
  <si>
    <t>品種によるコメの収量の違い</t>
  </si>
  <si>
    <t>水稲の９品種をそれぞれ，６区画の水田で栽培したときのアール当たりの玄米重量は以下のようであった． このうち，A，B，D，それぞれ，同じ母本から育成された品種であり，C は標準（対照 control）品種である．</t>
  </si>
  <si>
    <t>このデータは一元配置分散分析で解析できる．処理が品種で，9 水準からなっている．帰無仮説は，</t>
  </si>
  <si>
    <r>
      <t>H</t>
    </r>
    <r>
      <rPr>
        <vertAlign val="subscript"/>
        <sz val="14"/>
        <color rgb="FF000000"/>
        <rFont val="Meiryo"/>
        <family val="3"/>
        <charset val="128"/>
      </rPr>
      <t>0</t>
    </r>
    <r>
      <rPr>
        <sz val="14"/>
        <color rgb="FF000000"/>
        <rFont val="Meiryo"/>
        <family val="3"/>
        <charset val="128"/>
      </rPr>
      <t>：収量はどの品種も同じである</t>
    </r>
  </si>
  <si>
    <t>yy &lt;- read.csv("hinsyu.csv"); yy</t>
  </si>
  <si>
    <t>n &lt;- nrow(yy)           # 繰り返し数</t>
  </si>
  <si>
    <t xml:space="preserve">a &lt;- ncol(yy)           # 処理数 </t>
  </si>
  <si>
    <t>y &lt;- as.vector(as.matrix(yy))           # データのベクトル化</t>
  </si>
  <si>
    <t>x &lt;- factor(rep(1:a, c(rep(n,a))))      # データのラベル</t>
  </si>
  <si>
    <t>cbind(y, x)</t>
  </si>
  <si>
    <t>summary(aov(y ~ x))     # 一元配置分散分析</t>
  </si>
  <si>
    <t xml:space="preserve">kruskal.test(y, x)      # クラスカル・ウォリス順位和検定                            </t>
  </si>
  <si>
    <t>1. ノンパラメトリックの概要</t>
  </si>
  <si>
    <t>（E）[一般線型モデル]各種→対応するノンパラメトリック検定なし</t>
  </si>
  <si>
    <r>
      <t>t検定</t>
    </r>
    <r>
      <rPr>
        <sz val="12"/>
        <color rgb="FF323232"/>
        <rFont val="IBM Plex Sans"/>
        <family val="2"/>
      </rPr>
      <t>は</t>
    </r>
    <r>
      <rPr>
        <sz val="12"/>
        <color rgb="FF323232"/>
        <rFont val="IBM Plex Sans"/>
        <family val="2"/>
      </rPr>
      <t>2群の量的変数</t>
    </r>
    <r>
      <rPr>
        <sz val="12"/>
        <color rgb="FF323232"/>
        <rFont val="IBM Plex Sans"/>
        <family val="2"/>
      </rPr>
      <t>（スケール尺度の数値変数）の</t>
    </r>
    <r>
      <rPr>
        <sz val="12"/>
        <color rgb="FF323232"/>
        <rFont val="IBM Plex Sans"/>
        <family val="2"/>
      </rPr>
      <t>平均値</t>
    </r>
    <r>
      <rPr>
        <sz val="12"/>
        <color rgb="FF323232"/>
        <rFont val="IBM Plex Sans"/>
        <family val="2"/>
      </rPr>
      <t>を比較して</t>
    </r>
    <r>
      <rPr>
        <sz val="12"/>
        <color rgb="FF323232"/>
        <rFont val="IBM Plex Sans"/>
        <family val="2"/>
      </rPr>
      <t>「A群とB群の平均値に有意な差があるといえるか？」を検定する分析</t>
    </r>
    <r>
      <rPr>
        <sz val="12"/>
        <color rgb="FF323232"/>
        <rFont val="IBM Plex Sans"/>
        <family val="2"/>
      </rPr>
      <t>です。パラメトリック検定に分類されますので、データが</t>
    </r>
    <r>
      <rPr>
        <sz val="12"/>
        <color rgb="FFFF0000"/>
        <rFont val="IBM Plex Sans"/>
        <family val="2"/>
      </rPr>
      <t>正規分布</t>
    </r>
    <r>
      <rPr>
        <sz val="12"/>
        <color rgb="FF323232"/>
        <rFont val="IBM Plex Sans"/>
        <family val="2"/>
      </rPr>
      <t>である必要があります</t>
    </r>
    <r>
      <rPr>
        <sz val="12"/>
        <color rgb="FF323232"/>
        <rFont val="IBM Plex Sans"/>
        <family val="2"/>
      </rPr>
      <t>。</t>
    </r>
  </si>
  <si>
    <r>
      <t>分散分析</t>
    </r>
    <r>
      <rPr>
        <sz val="12"/>
        <color rgb="FF323232"/>
        <rFont val="IBM Plex Sans"/>
        <family val="2"/>
      </rPr>
      <t>は</t>
    </r>
    <r>
      <rPr>
        <sz val="12"/>
        <color rgb="FF323232"/>
        <rFont val="IBM Plex Sans"/>
        <family val="2"/>
      </rPr>
      <t>3群以上の量的変数</t>
    </r>
    <r>
      <rPr>
        <sz val="12"/>
        <color rgb="FF323232"/>
        <rFont val="IBM Plex Sans"/>
        <family val="2"/>
      </rPr>
      <t>（スケール尺度の数値変数）の</t>
    </r>
    <r>
      <rPr>
        <sz val="12"/>
        <color rgb="FF323232"/>
        <rFont val="IBM Plex Sans"/>
        <family val="2"/>
      </rPr>
      <t>平均値</t>
    </r>
    <r>
      <rPr>
        <sz val="12"/>
        <color rgb="FF323232"/>
        <rFont val="IBM Plex Sans"/>
        <family val="2"/>
      </rPr>
      <t>を比較して</t>
    </r>
    <r>
      <rPr>
        <sz val="12"/>
        <color rgb="FF323232"/>
        <rFont val="IBM Plex Sans"/>
        <family val="2"/>
      </rPr>
      <t>「A群・B群・C群の平均値に有意な差があるといえるか？」を検定する分析</t>
    </r>
    <r>
      <rPr>
        <sz val="12"/>
        <color rgb="FF323232"/>
        <rFont val="IBM Plex Sans"/>
        <family val="2"/>
      </rPr>
      <t>です。パラメトリック検定に分類されますので、データが</t>
    </r>
    <r>
      <rPr>
        <sz val="12"/>
        <color rgb="FFFF0000"/>
        <rFont val="IBM Plex Sans"/>
        <family val="2"/>
      </rPr>
      <t>正規分布</t>
    </r>
    <r>
      <rPr>
        <sz val="12"/>
        <color rgb="FF323232"/>
        <rFont val="IBM Plex Sans"/>
        <family val="2"/>
      </rPr>
      <t>である必要があります。</t>
    </r>
  </si>
  <si>
    <r>
      <t>これらの手法はデータが正規分布をしていることが前提になるのですが、</t>
    </r>
    <r>
      <rPr>
        <sz val="12"/>
        <color rgb="FF323232"/>
        <rFont val="IBM Plex Sans"/>
        <family val="2"/>
      </rPr>
      <t>正規分布をしていなかった場合は、「グループ間の平均値の差を検定」するパラメトリック検定ではなく、</t>
    </r>
    <r>
      <rPr>
        <sz val="12"/>
        <color rgb="FFFF0000"/>
        <rFont val="IBM Plex Sans"/>
        <family val="2"/>
      </rPr>
      <t>「グループ間の中央値や順位値の差などを検定」するノンパラメトリック検定</t>
    </r>
    <r>
      <rPr>
        <sz val="12"/>
        <color rgb="FF323232"/>
        <rFont val="IBM Plex Sans"/>
        <family val="2"/>
      </rPr>
      <t>を検討してください</t>
    </r>
    <r>
      <rPr>
        <sz val="12"/>
        <color rgb="FF323232"/>
        <rFont val="IBM Plex Sans"/>
        <family val="2"/>
      </rPr>
      <t>。</t>
    </r>
  </si>
  <si>
    <r>
      <t>パラメトリック検定に対応するノンパラメトリック検定もあります</t>
    </r>
    <r>
      <rPr>
        <sz val="12"/>
        <color rgb="FF323232"/>
        <rFont val="IBM Plex Sans"/>
        <family val="2"/>
      </rPr>
      <t>ので、ダメだったらすぐにこっちでという使い方も出来ます。二元配置分散分析以上や反復測定の分散分析に対応するノンパラメトリック検定の機能はありません。</t>
    </r>
  </si>
  <si>
    <r>
      <t>（A）</t>
    </r>
    <r>
      <rPr>
        <sz val="12"/>
        <color rgb="FF323232"/>
        <rFont val="IBM Plex Sans"/>
        <family val="2"/>
      </rPr>
      <t>[1サンプルのt検定]</t>
    </r>
    <r>
      <rPr>
        <sz val="12"/>
        <color rgb="FF323232"/>
        <rFont val="IBM Plex Sans"/>
        <family val="2"/>
      </rPr>
      <t>→ノンパラメトリック検定の</t>
    </r>
    <r>
      <rPr>
        <sz val="12"/>
        <color rgb="FF323232"/>
        <rFont val="IBM Plex Sans"/>
        <family val="2"/>
      </rPr>
      <t>「1 サンプル Kolmogorov-Smirnov 検定」</t>
    </r>
    <r>
      <rPr>
        <sz val="12"/>
        <color rgb="FF323232"/>
        <rFont val="IBM Plex Sans"/>
        <family val="2"/>
      </rPr>
      <t>が対応</t>
    </r>
  </si>
  <si>
    <r>
      <t>（B）</t>
    </r>
    <r>
      <rPr>
        <sz val="12"/>
        <color rgb="FF323232"/>
        <rFont val="IBM Plex Sans"/>
        <family val="2"/>
      </rPr>
      <t>[独立したサンプルのt検定]</t>
    </r>
    <r>
      <rPr>
        <sz val="12"/>
        <color rgb="FF323232"/>
        <rFont val="IBM Plex Sans"/>
        <family val="2"/>
      </rPr>
      <t>→ノンパラメトリック検定の</t>
    </r>
    <r>
      <rPr>
        <sz val="12"/>
        <color rgb="FF323232"/>
        <rFont val="IBM Plex Sans"/>
        <family val="2"/>
      </rPr>
      <t>「Mann–WhitneyのU検定（Wilcoxonの順位和検定）」</t>
    </r>
    <r>
      <rPr>
        <sz val="12"/>
        <color rgb="FF323232"/>
        <rFont val="IBM Plex Sans"/>
        <family val="2"/>
      </rPr>
      <t>が対応</t>
    </r>
  </si>
  <si>
    <r>
      <t>（C）</t>
    </r>
    <r>
      <rPr>
        <sz val="12"/>
        <color rgb="FF323232"/>
        <rFont val="IBM Plex Sans"/>
        <family val="2"/>
      </rPr>
      <t>[対応のあるサンプルのt検定]</t>
    </r>
    <r>
      <rPr>
        <sz val="12"/>
        <color rgb="FF323232"/>
        <rFont val="IBM Plex Sans"/>
        <family val="2"/>
      </rPr>
      <t>→ノンパラメトリック検定の</t>
    </r>
    <r>
      <rPr>
        <sz val="12"/>
        <color rgb="FF323232"/>
        <rFont val="IBM Plex Sans"/>
        <family val="2"/>
      </rPr>
      <t>「Wilcoxonの符号付き順位検定」</t>
    </r>
    <r>
      <rPr>
        <sz val="12"/>
        <color rgb="FF323232"/>
        <rFont val="IBM Plex Sans"/>
        <family val="2"/>
      </rPr>
      <t>が対応（対応のあるサンプルの分散分析として「Freidman検定」もあります）</t>
    </r>
  </si>
  <si>
    <r>
      <t>（D）</t>
    </r>
    <r>
      <rPr>
        <sz val="12"/>
        <color rgb="FF323232"/>
        <rFont val="IBM Plex Sans"/>
        <family val="2"/>
      </rPr>
      <t>[一元配置分散分析]</t>
    </r>
    <r>
      <rPr>
        <sz val="12"/>
        <color rgb="FF323232"/>
        <rFont val="IBM Plex Sans"/>
        <family val="2"/>
      </rPr>
      <t>→ノンパラメトリック検定の</t>
    </r>
    <r>
      <rPr>
        <sz val="12"/>
        <color rgb="FF323232"/>
        <rFont val="IBM Plex Sans"/>
        <family val="2"/>
      </rPr>
      <t>「Kruskal Wallis 検定」</t>
    </r>
    <r>
      <rPr>
        <sz val="12"/>
        <color rgb="FF323232"/>
        <rFont val="IBM Plex Sans"/>
        <family val="2"/>
      </rPr>
      <t>が対応</t>
    </r>
  </si>
  <si>
    <t>https://www.ibm.com/support/pages/%E3%83%8E%E3%83%B3%E3%83%91%E3%83%A9%E3%83%A1%E3%83%88%E3%83%AA%E3%83%83%E3%82%AF%E6%A4%9C%E5%AE%9A</t>
  </si>
  <si>
    <t>IBM-SPSSを使った分析は以下</t>
    <rPh sb="9" eb="10">
      <t>ツカ</t>
    </rPh>
    <rPh sb="12" eb="14">
      <t>ブンセキ</t>
    </rPh>
    <rPh sb="15" eb="17">
      <t>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</si>
</sst>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00_ "/>
    <numFmt numFmtId="178" formatCode="0_ "/>
    <numFmt numFmtId="179" formatCode="###0"/>
    <numFmt numFmtId="180" formatCode="###0.000"/>
    <numFmt numFmtId="181" formatCode="0.000_);[Red]\(0.000\)"/>
    <numFmt numFmtId="182" formatCode="0.0000_ "/>
    <numFmt numFmtId="183" formatCode="0.0000000_ "/>
    <numFmt numFmtId="184" formatCode="0_);[Red]\(0\)"/>
  </numFmts>
  <fonts count="113">
    <font>
      <sz val="11"/>
      <color theme="1"/>
      <name val="游ゴシック"/>
      <family val="2"/>
      <charset val="128"/>
      <scheme val="minor"/>
    </font>
    <font>
      <sz val="11"/>
      <color theme="1"/>
      <name val="游ゴシック"/>
      <family val="2"/>
      <scheme val="minor"/>
    </font>
    <font>
      <sz val="6"/>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b/>
      <sz val="8"/>
      <color theme="1"/>
      <name val="游ゴシック"/>
      <family val="3"/>
      <charset val="128"/>
      <scheme val="minor"/>
    </font>
    <font>
      <sz val="11"/>
      <color theme="1"/>
      <name val="游ゴシック"/>
      <family val="3"/>
      <charset val="128"/>
      <scheme val="minor"/>
    </font>
    <font>
      <sz val="10"/>
      <name val="Arial"/>
      <family val="2"/>
    </font>
    <font>
      <b/>
      <sz val="9"/>
      <color indexed="8"/>
      <name val="MS Gothic"/>
      <family val="3"/>
      <charset val="128"/>
    </font>
    <font>
      <sz val="11"/>
      <color rgb="FFFF0000"/>
      <name val="游ゴシック"/>
      <family val="2"/>
      <charset val="128"/>
      <scheme val="minor"/>
    </font>
    <font>
      <sz val="8"/>
      <color rgb="FFFF0000"/>
      <name val="游ゴシック"/>
      <family val="3"/>
      <charset val="128"/>
      <scheme val="minor"/>
    </font>
    <font>
      <sz val="9"/>
      <color theme="1"/>
      <name val="游ゴシック"/>
      <family val="2"/>
      <charset val="128"/>
      <scheme val="minor"/>
    </font>
    <font>
      <sz val="9"/>
      <color theme="1"/>
      <name val="游ゴシック"/>
      <family val="2"/>
      <charset val="128"/>
    </font>
    <font>
      <sz val="10"/>
      <color rgb="FF444444"/>
      <name val="Wingdings"/>
      <charset val="2"/>
    </font>
    <font>
      <sz val="7"/>
      <color rgb="FF444444"/>
      <name val="Times New Roman"/>
      <family val="1"/>
    </font>
    <font>
      <sz val="12"/>
      <color rgb="FF444444"/>
      <name val="Arial"/>
      <family val="2"/>
    </font>
    <font>
      <sz val="14"/>
      <color rgb="FF444444"/>
      <name val="Arial"/>
      <family val="2"/>
    </font>
    <font>
      <u/>
      <sz val="15.4"/>
      <color rgb="FF0033CC"/>
      <name val="Arial"/>
      <family val="2"/>
    </font>
    <font>
      <u/>
      <sz val="14"/>
      <color rgb="FF0033CC"/>
      <name val="Arial"/>
      <family val="2"/>
    </font>
    <font>
      <u/>
      <sz val="12"/>
      <color rgb="FF0033CC"/>
      <name val="Arial"/>
      <family val="2"/>
    </font>
    <font>
      <sz val="12"/>
      <color rgb="FF444444"/>
      <name val="ＭＳ ゴシック"/>
      <family val="3"/>
      <charset val="128"/>
    </font>
    <font>
      <sz val="7"/>
      <color rgb="FF444444"/>
      <name val="Wingdings"/>
      <family val="1"/>
      <charset val="2"/>
    </font>
    <font>
      <b/>
      <sz val="10"/>
      <color rgb="FF444444"/>
      <name val="Wingdings"/>
      <charset val="2"/>
    </font>
    <font>
      <b/>
      <sz val="7"/>
      <color rgb="FF444444"/>
      <name val="Times New Roman"/>
      <family val="1"/>
    </font>
    <font>
      <b/>
      <sz val="12"/>
      <color rgb="FF444444"/>
      <name val="Arial"/>
      <family val="2"/>
    </font>
    <font>
      <b/>
      <sz val="14"/>
      <color rgb="FF444444"/>
      <name val="Wingdings"/>
      <charset val="2"/>
    </font>
    <font>
      <b/>
      <sz val="14"/>
      <color rgb="FF444444"/>
      <name val="Times New Roman"/>
      <family val="1"/>
    </font>
    <font>
      <b/>
      <sz val="14"/>
      <color rgb="FF444444"/>
      <name val="Arial"/>
      <family val="2"/>
    </font>
    <font>
      <sz val="14"/>
      <color rgb="FF444444"/>
      <name val="Wingdings"/>
      <charset val="2"/>
    </font>
    <font>
      <sz val="14"/>
      <color rgb="FF444444"/>
      <name val="Times New Roman"/>
      <family val="1"/>
    </font>
    <font>
      <sz val="14"/>
      <color rgb="FF444444"/>
      <name val="ＭＳ ゴシック"/>
      <family val="3"/>
      <charset val="128"/>
    </font>
    <font>
      <b/>
      <sz val="14"/>
      <color rgb="FF444444"/>
      <name val="Wingdings"/>
      <family val="1"/>
      <charset val="2"/>
    </font>
    <font>
      <b/>
      <sz val="14"/>
      <color rgb="FF444444"/>
      <name val="ＭＳ ゴシック"/>
      <family val="3"/>
      <charset val="128"/>
    </font>
    <font>
      <b/>
      <sz val="14"/>
      <color rgb="FF444444"/>
      <name val="Meiryo UI"/>
      <family val="2"/>
      <charset val="128"/>
    </font>
    <font>
      <b/>
      <sz val="14"/>
      <color rgb="FFFF0000"/>
      <name val="Arial"/>
      <family val="2"/>
    </font>
    <font>
      <sz val="16"/>
      <color rgb="FF444444"/>
      <name val="Arial"/>
      <family val="2"/>
    </font>
    <font>
      <b/>
      <sz val="16"/>
      <color rgb="FF444444"/>
      <name val="Arial"/>
      <family val="2"/>
    </font>
    <font>
      <sz val="14"/>
      <color rgb="FF444444"/>
      <name val="Arial"/>
      <family val="3"/>
      <charset val="128"/>
    </font>
    <font>
      <b/>
      <sz val="14"/>
      <color theme="1"/>
      <name val="游ゴシック"/>
      <family val="2"/>
      <charset val="128"/>
      <scheme val="minor"/>
    </font>
    <font>
      <sz val="12"/>
      <color rgb="FF444444"/>
      <name val="Calibri"/>
      <family val="2"/>
    </font>
    <font>
      <b/>
      <sz val="11"/>
      <color theme="1"/>
      <name val="游ゴシック"/>
      <family val="2"/>
      <charset val="128"/>
      <scheme val="minor"/>
    </font>
    <font>
      <b/>
      <sz val="11"/>
      <color theme="1"/>
      <name val="游ゴシック"/>
      <family val="2"/>
      <scheme val="minor"/>
    </font>
    <font>
      <b/>
      <sz val="11"/>
      <color rgb="FFFF0000"/>
      <name val="游ゴシック"/>
      <family val="2"/>
      <charset val="128"/>
      <scheme val="minor"/>
    </font>
    <font>
      <b/>
      <sz val="12"/>
      <color theme="1"/>
      <name val="游ゴシック"/>
      <family val="2"/>
      <charset val="128"/>
      <scheme val="minor"/>
    </font>
    <font>
      <b/>
      <sz val="18"/>
      <color theme="1"/>
      <name val="游ゴシック"/>
      <family val="2"/>
      <charset val="128"/>
      <scheme val="minor"/>
    </font>
    <font>
      <b/>
      <sz val="18"/>
      <color rgb="FF000000"/>
      <name val="Meiryo"/>
      <family val="2"/>
      <charset val="128"/>
    </font>
    <font>
      <b/>
      <sz val="13.5"/>
      <color rgb="FF000000"/>
      <name val="Meiryo"/>
      <family val="2"/>
      <charset val="128"/>
    </font>
    <font>
      <sz val="11"/>
      <color theme="1"/>
      <name val="Meiryo"/>
      <family val="2"/>
      <charset val="128"/>
    </font>
    <font>
      <b/>
      <sz val="11"/>
      <color theme="1"/>
      <name val="Meiryo"/>
      <family val="2"/>
      <charset val="128"/>
    </font>
    <font>
      <b/>
      <sz val="12"/>
      <color rgb="FF006666"/>
      <name val="Meiryo"/>
      <family val="2"/>
      <charset val="128"/>
    </font>
    <font>
      <b/>
      <sz val="18"/>
      <color rgb="FF0000FF"/>
      <name val="Meiryo"/>
      <family val="2"/>
      <charset val="128"/>
    </font>
    <font>
      <b/>
      <sz val="12"/>
      <color rgb="FF000000"/>
      <name val="Meiryo"/>
      <family val="2"/>
      <charset val="128"/>
    </font>
    <font>
      <b/>
      <vertAlign val="subscript"/>
      <sz val="13.5"/>
      <color rgb="FF000000"/>
      <name val="Meiryo"/>
      <family val="2"/>
      <charset val="128"/>
    </font>
    <font>
      <b/>
      <vertAlign val="subscript"/>
      <sz val="11"/>
      <color theme="1"/>
      <name val="Meiryo"/>
      <family val="2"/>
      <charset val="128"/>
    </font>
    <font>
      <b/>
      <vertAlign val="superscript"/>
      <sz val="13.5"/>
      <color rgb="FF000000"/>
      <name val="Meiryo"/>
      <family val="2"/>
      <charset val="128"/>
    </font>
    <font>
      <b/>
      <vertAlign val="superscript"/>
      <sz val="11"/>
      <color theme="1"/>
      <name val="Meiryo"/>
      <family val="2"/>
      <charset val="128"/>
    </font>
    <font>
      <u/>
      <sz val="11"/>
      <color theme="10"/>
      <name val="游ゴシック"/>
      <family val="2"/>
      <charset val="128"/>
      <scheme val="minor"/>
    </font>
    <font>
      <b/>
      <sz val="13.5"/>
      <color rgb="FF000000"/>
      <name val="Cambria Math"/>
      <family val="2"/>
    </font>
    <font>
      <b/>
      <sz val="14"/>
      <color theme="1"/>
      <name val="游ゴシック"/>
      <family val="2"/>
      <scheme val="minor"/>
    </font>
    <font>
      <b/>
      <sz val="9"/>
      <color theme="1"/>
      <name val="游ゴシック"/>
      <family val="2"/>
      <charset val="128"/>
      <scheme val="minor"/>
    </font>
    <font>
      <b/>
      <sz val="8"/>
      <color theme="1"/>
      <name val="游ゴシック"/>
      <family val="2"/>
      <charset val="128"/>
      <scheme val="minor"/>
    </font>
    <font>
      <sz val="10"/>
      <color rgb="FF181818"/>
      <name val="Arial Unicode MS"/>
      <family val="2"/>
    </font>
    <font>
      <sz val="9"/>
      <color rgb="FF181818"/>
      <name val="メイリオ"/>
      <family val="2"/>
      <charset val="128"/>
    </font>
    <font>
      <sz val="11"/>
      <color indexed="8"/>
      <name val="ＭＳ ゴシック"/>
      <family val="3"/>
      <charset val="128"/>
    </font>
    <font>
      <b/>
      <sz val="11"/>
      <color indexed="60"/>
      <name val="MS Gothic"/>
      <family val="3"/>
      <charset val="128"/>
    </font>
    <font>
      <sz val="9"/>
      <color indexed="62"/>
      <name val="MS Gothic"/>
      <family val="3"/>
      <charset val="128"/>
    </font>
    <font>
      <vertAlign val="superscript"/>
      <sz val="9"/>
      <color indexed="60"/>
      <name val="MS Gothic"/>
      <family val="3"/>
      <charset val="128"/>
    </font>
    <font>
      <sz val="9"/>
      <color indexed="60"/>
      <name val="MS Gothic"/>
      <family val="3"/>
      <charset val="128"/>
    </font>
    <font>
      <vertAlign val="superscript"/>
      <sz val="9"/>
      <color indexed="62"/>
      <name val="MS Gothic"/>
      <family val="3"/>
      <charset val="128"/>
    </font>
    <font>
      <sz val="14"/>
      <color rgb="FF003300"/>
      <name val="Meiryo"/>
      <family val="2"/>
    </font>
    <font>
      <sz val="18"/>
      <color rgb="FF000088"/>
      <name val="Meiryo"/>
      <family val="2"/>
    </font>
    <font>
      <sz val="14"/>
      <color rgb="FF000000"/>
      <name val="Meiryo"/>
      <family val="2"/>
    </font>
    <font>
      <sz val="14"/>
      <color rgb="FF800000"/>
      <name val="Meiryo"/>
      <family val="2"/>
    </font>
    <font>
      <sz val="14"/>
      <color rgb="FF000088"/>
      <name val="Meiryo"/>
      <family val="2"/>
    </font>
    <font>
      <sz val="14"/>
      <color rgb="FF666666"/>
      <name val="Meiryo"/>
      <family val="2"/>
    </font>
    <font>
      <b/>
      <sz val="11"/>
      <color theme="1"/>
      <name val="Meiryo"/>
      <family val="2"/>
    </font>
    <font>
      <sz val="11"/>
      <color theme="1"/>
      <name val="Meiryo"/>
      <family val="2"/>
    </font>
    <font>
      <sz val="14"/>
      <color rgb="FF000000"/>
      <name val="Meiryo"/>
      <family val="3"/>
      <charset val="128"/>
    </font>
    <font>
      <sz val="18"/>
      <color rgb="FF000088"/>
      <name val="Meiryo"/>
      <family val="3"/>
      <charset val="128"/>
    </font>
    <font>
      <sz val="14"/>
      <color rgb="FF003300"/>
      <name val="Meiryo"/>
      <family val="3"/>
      <charset val="128"/>
    </font>
    <font>
      <sz val="14"/>
      <color rgb="FF666666"/>
      <name val="Meiryo"/>
      <family val="3"/>
      <charset val="128"/>
    </font>
    <font>
      <sz val="12"/>
      <color rgb="FF003300"/>
      <name val="Meiryo"/>
      <family val="3"/>
      <charset val="128"/>
    </font>
    <font>
      <sz val="12"/>
      <color theme="1"/>
      <name val="游ゴシック"/>
      <family val="2"/>
      <charset val="128"/>
      <scheme val="minor"/>
    </font>
    <font>
      <sz val="12"/>
      <color rgb="FFFF0000"/>
      <name val="Meiryo"/>
      <family val="3"/>
      <charset val="128"/>
    </font>
    <font>
      <b/>
      <sz val="14"/>
      <color rgb="FFFF0000"/>
      <name val="游ゴシック"/>
      <family val="3"/>
      <charset val="128"/>
      <scheme val="minor"/>
    </font>
    <font>
      <sz val="11"/>
      <color theme="1"/>
      <name val="Tahoma"/>
      <family val="3"/>
      <charset val="1"/>
    </font>
    <font>
      <b/>
      <sz val="12"/>
      <color theme="1"/>
      <name val="游ゴシック"/>
      <family val="3"/>
      <charset val="128"/>
      <scheme val="minor"/>
    </font>
    <font>
      <b/>
      <sz val="14"/>
      <color theme="1"/>
      <name val="游ゴシック"/>
      <family val="3"/>
      <charset val="128"/>
      <scheme val="minor"/>
    </font>
    <font>
      <b/>
      <sz val="16"/>
      <color rgb="FFFF0000"/>
      <name val="游ゴシック"/>
      <family val="3"/>
      <charset val="128"/>
      <scheme val="minor"/>
    </font>
    <font>
      <b/>
      <sz val="11"/>
      <color rgb="FFFF0000"/>
      <name val="游ゴシック"/>
      <family val="3"/>
      <charset val="128"/>
      <scheme val="minor"/>
    </font>
    <font>
      <b/>
      <sz val="18"/>
      <color rgb="FF0070C0"/>
      <name val="游ゴシック"/>
      <family val="3"/>
      <charset val="128"/>
      <scheme val="minor"/>
    </font>
    <font>
      <b/>
      <sz val="13.5"/>
      <color rgb="FF000000"/>
      <name val="Meiryo"/>
      <family val="3"/>
      <charset val="128"/>
    </font>
    <font>
      <i/>
      <sz val="14"/>
      <color rgb="FF000000"/>
      <name val="Meiryo"/>
      <family val="3"/>
      <charset val="128"/>
    </font>
    <font>
      <b/>
      <sz val="12"/>
      <color rgb="FF000000"/>
      <name val="游ゴシック"/>
      <family val="3"/>
      <charset val="128"/>
      <scheme val="minor"/>
    </font>
    <font>
      <b/>
      <i/>
      <sz val="12"/>
      <color rgb="FF000000"/>
      <name val="游ゴシック"/>
      <family val="3"/>
      <charset val="128"/>
      <scheme val="minor"/>
    </font>
    <font>
      <b/>
      <sz val="14"/>
      <color rgb="FF000000"/>
      <name val="Meiryo"/>
      <family val="3"/>
      <charset val="128"/>
    </font>
    <font>
      <b/>
      <sz val="12"/>
      <color rgb="FF000000"/>
      <name val="游ゴシック Light"/>
      <family val="3"/>
      <charset val="128"/>
      <scheme val="major"/>
    </font>
    <font>
      <b/>
      <sz val="12"/>
      <color theme="1"/>
      <name val="游ゴシック Light"/>
      <family val="3"/>
      <charset val="128"/>
      <scheme val="major"/>
    </font>
    <font>
      <sz val="11"/>
      <color theme="1"/>
      <name val="Meiryo"/>
      <family val="3"/>
      <charset val="128"/>
    </font>
    <font>
      <b/>
      <sz val="11"/>
      <color theme="1"/>
      <name val="Meiryo"/>
      <family val="3"/>
      <charset val="128"/>
    </font>
    <font>
      <vertAlign val="subscript"/>
      <sz val="11"/>
      <color rgb="FF000000"/>
      <name val="Meiryo"/>
      <family val="3"/>
      <charset val="128"/>
    </font>
    <font>
      <vertAlign val="subscript"/>
      <sz val="14"/>
      <color rgb="FF000000"/>
      <name val="Meiryo"/>
      <family val="3"/>
      <charset val="128"/>
    </font>
    <font>
      <sz val="10"/>
      <color rgb="FF000000"/>
      <name val="Arial Unicode MS"/>
      <family val="2"/>
    </font>
    <font>
      <b/>
      <i/>
      <sz val="14"/>
      <color rgb="FF000000"/>
      <name val="Meiryo"/>
      <family val="3"/>
      <charset val="128"/>
    </font>
    <font>
      <b/>
      <vertAlign val="subscript"/>
      <sz val="11"/>
      <color theme="1"/>
      <name val="Meiryo"/>
      <family val="3"/>
      <charset val="128"/>
    </font>
    <font>
      <sz val="12"/>
      <color rgb="FF323232"/>
      <name val="IBM Plex Sans"/>
      <family val="2"/>
    </font>
    <font>
      <sz val="12"/>
      <color rgb="FF323232"/>
      <name val="IBM Plex Sans"/>
      <family val="2"/>
    </font>
    <font>
      <sz val="12"/>
      <color rgb="FFFF0000"/>
      <name val="IBM Plex Sans"/>
      <family val="2"/>
    </font>
    <font>
      <b/>
      <sz val="20"/>
      <color rgb="FF0000FF"/>
      <name val="BIZ UDPゴシック"/>
      <family val="3"/>
      <charset val="128"/>
    </font>
    <font>
      <b/>
      <sz val="11"/>
      <color theme="0"/>
      <name val="游ゴシック"/>
      <family val="3"/>
      <charset val="128"/>
      <scheme val="minor"/>
    </font>
  </fonts>
  <fills count="2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C00000"/>
        <bgColor indexed="64"/>
      </patternFill>
    </fill>
    <fill>
      <patternFill patternType="solid">
        <fgColor indexed="31"/>
        <bgColor indexed="64"/>
      </patternFill>
    </fill>
    <fill>
      <patternFill patternType="solid">
        <fgColor rgb="FFCCCCCC"/>
        <bgColor indexed="64"/>
      </patternFill>
    </fill>
    <fill>
      <patternFill patternType="solid">
        <fgColor theme="2"/>
        <bgColor indexed="64"/>
      </patternFill>
    </fill>
    <fill>
      <patternFill patternType="solid">
        <fgColor theme="8" tint="0.79998168889431442"/>
        <bgColor indexed="64"/>
      </patternFill>
    </fill>
    <fill>
      <patternFill patternType="solid">
        <fgColor theme="3"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right style="thick">
        <color rgb="FF000000"/>
      </right>
      <top style="thick">
        <color rgb="FF000000"/>
      </top>
      <bottom/>
      <diagonal/>
    </border>
    <border>
      <left/>
      <right/>
      <top/>
      <bottom style="thick">
        <color rgb="FF000000"/>
      </bottom>
      <diagonal/>
    </border>
    <border>
      <left style="thin">
        <color indexed="64"/>
      </left>
      <right/>
      <top/>
      <bottom style="thin">
        <color indexed="64"/>
      </bottom>
      <diagonal/>
    </border>
    <border>
      <left/>
      <right/>
      <top/>
      <bottom style="thin">
        <color indexed="61"/>
      </bottom>
      <diagonal/>
    </border>
    <border>
      <left/>
      <right style="thin">
        <color indexed="63"/>
      </right>
      <top/>
      <bottom style="thin">
        <color indexed="61"/>
      </bottom>
      <diagonal/>
    </border>
    <border>
      <left style="thin">
        <color indexed="63"/>
      </left>
      <right style="thin">
        <color indexed="63"/>
      </right>
      <top/>
      <bottom style="thin">
        <color indexed="61"/>
      </bottom>
      <diagonal/>
    </border>
    <border>
      <left style="thin">
        <color indexed="63"/>
      </left>
      <right/>
      <top/>
      <bottom style="thin">
        <color indexed="61"/>
      </bottom>
      <diagonal/>
    </border>
    <border>
      <left/>
      <right/>
      <top style="thin">
        <color indexed="61"/>
      </top>
      <bottom style="thin">
        <color indexed="22"/>
      </bottom>
      <diagonal/>
    </border>
    <border>
      <left/>
      <right style="thin">
        <color indexed="63"/>
      </right>
      <top style="thin">
        <color indexed="61"/>
      </top>
      <bottom style="thin">
        <color indexed="22"/>
      </bottom>
      <diagonal/>
    </border>
    <border>
      <left style="thin">
        <color indexed="63"/>
      </left>
      <right style="thin">
        <color indexed="63"/>
      </right>
      <top style="thin">
        <color indexed="61"/>
      </top>
      <bottom style="thin">
        <color indexed="22"/>
      </bottom>
      <diagonal/>
    </border>
    <border>
      <left style="thin">
        <color indexed="63"/>
      </left>
      <right/>
      <top style="thin">
        <color indexed="61"/>
      </top>
      <bottom style="thin">
        <color indexed="22"/>
      </bottom>
      <diagonal/>
    </border>
    <border>
      <left/>
      <right/>
      <top style="thin">
        <color indexed="22"/>
      </top>
      <bottom style="thin">
        <color indexed="22"/>
      </bottom>
      <diagonal/>
    </border>
    <border>
      <left/>
      <right style="thin">
        <color indexed="63"/>
      </right>
      <top style="thin">
        <color indexed="22"/>
      </top>
      <bottom style="thin">
        <color indexed="22"/>
      </bottom>
      <diagonal/>
    </border>
    <border>
      <left style="thin">
        <color indexed="63"/>
      </left>
      <right style="thin">
        <color indexed="63"/>
      </right>
      <top style="thin">
        <color indexed="22"/>
      </top>
      <bottom style="thin">
        <color indexed="22"/>
      </bottom>
      <diagonal/>
    </border>
    <border>
      <left style="thin">
        <color indexed="63"/>
      </left>
      <right/>
      <top style="thin">
        <color indexed="22"/>
      </top>
      <bottom style="thin">
        <color indexed="22"/>
      </bottom>
      <diagonal/>
    </border>
    <border>
      <left/>
      <right/>
      <top style="thin">
        <color indexed="22"/>
      </top>
      <bottom style="thin">
        <color indexed="61"/>
      </bottom>
      <diagonal/>
    </border>
    <border>
      <left/>
      <right style="thin">
        <color indexed="63"/>
      </right>
      <top style="thin">
        <color indexed="22"/>
      </top>
      <bottom style="thin">
        <color indexed="61"/>
      </bottom>
      <diagonal/>
    </border>
    <border>
      <left style="thin">
        <color indexed="63"/>
      </left>
      <right style="thin">
        <color indexed="63"/>
      </right>
      <top style="thin">
        <color indexed="22"/>
      </top>
      <bottom style="thin">
        <color indexed="61"/>
      </bottom>
      <diagonal/>
    </border>
    <border>
      <left style="thin">
        <color indexed="63"/>
      </left>
      <right/>
      <top style="thin">
        <color indexed="22"/>
      </top>
      <bottom style="thin">
        <color indexed="61"/>
      </bottom>
      <diagonal/>
    </border>
    <border>
      <left style="thick">
        <color rgb="FF0000AA"/>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ck">
        <color rgb="FF0000AA"/>
      </left>
      <right/>
      <top style="medium">
        <color rgb="FF0000AA"/>
      </top>
      <bottom/>
      <diagonal/>
    </border>
  </borders>
  <cellStyleXfs count="4">
    <xf numFmtId="0" fontId="0" fillId="0" borderId="0">
      <alignment vertical="center"/>
    </xf>
    <xf numFmtId="0" fontId="10" fillId="0" borderId="0"/>
    <xf numFmtId="0" fontId="59" fillId="0" borderId="0" applyNumberFormat="0" applyFill="0" applyBorder="0" applyAlignment="0" applyProtection="0">
      <alignment vertical="center"/>
    </xf>
    <xf numFmtId="0" fontId="10" fillId="0" borderId="0"/>
  </cellStyleXfs>
  <cellXfs count="366">
    <xf numFmtId="0" fontId="0" fillId="0" borderId="0" xfId="0">
      <alignment vertical="center"/>
    </xf>
    <xf numFmtId="0" fontId="0" fillId="0" borderId="1" xfId="0" applyBorder="1">
      <alignment vertical="center"/>
    </xf>
    <xf numFmtId="0" fontId="0" fillId="2" borderId="3" xfId="0" applyFill="1" applyBorder="1">
      <alignment vertical="center"/>
    </xf>
    <xf numFmtId="0" fontId="0" fillId="0" borderId="2" xfId="0" applyBorder="1">
      <alignment vertical="center"/>
    </xf>
    <xf numFmtId="0" fontId="0" fillId="0" borderId="0" xfId="0" applyAlignment="1">
      <alignment horizontal="right" vertical="center"/>
    </xf>
    <xf numFmtId="0" fontId="0" fillId="2" borderId="0" xfId="0" applyFill="1">
      <alignment vertical="center"/>
    </xf>
    <xf numFmtId="0" fontId="3" fillId="0" borderId="3" xfId="0" applyFont="1" applyBorder="1" applyAlignment="1">
      <alignment horizontal="center" vertical="center"/>
    </xf>
    <xf numFmtId="0" fontId="0" fillId="0" borderId="5" xfId="0" applyBorder="1">
      <alignment vertical="center"/>
    </xf>
    <xf numFmtId="0" fontId="0" fillId="3" borderId="0" xfId="0" applyFill="1">
      <alignment vertical="center"/>
    </xf>
    <xf numFmtId="0" fontId="0" fillId="4" borderId="0" xfId="0" applyFill="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 xfId="0" applyBorder="1" applyAlignment="1">
      <alignment vertical="center"/>
    </xf>
    <xf numFmtId="0" fontId="0" fillId="5" borderId="0" xfId="0" applyFill="1">
      <alignment vertical="center"/>
    </xf>
    <xf numFmtId="0" fontId="0" fillId="5" borderId="6" xfId="0" applyFill="1" applyBorder="1">
      <alignment vertical="center"/>
    </xf>
    <xf numFmtId="0" fontId="0" fillId="5" borderId="10" xfId="0" applyFill="1" applyBorder="1">
      <alignment vertical="center"/>
    </xf>
    <xf numFmtId="0" fontId="0" fillId="5" borderId="7" xfId="0" applyFill="1" applyBorder="1">
      <alignment vertical="center"/>
    </xf>
    <xf numFmtId="0" fontId="0" fillId="5" borderId="11" xfId="0" applyFill="1" applyBorder="1">
      <alignment vertical="center"/>
    </xf>
    <xf numFmtId="0" fontId="0" fillId="5" borderId="0" xfId="0" applyFill="1" applyBorder="1">
      <alignment vertical="center"/>
    </xf>
    <xf numFmtId="0" fontId="0" fillId="5" borderId="2" xfId="0" applyFill="1" applyBorder="1">
      <alignment vertical="center"/>
    </xf>
    <xf numFmtId="0" fontId="0" fillId="5" borderId="12" xfId="0" applyFill="1" applyBorder="1">
      <alignment vertical="center"/>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0" fillId="5" borderId="8" xfId="0" applyFill="1" applyBorder="1">
      <alignment vertical="center"/>
    </xf>
    <xf numFmtId="0" fontId="0" fillId="5" borderId="9" xfId="0" applyFill="1" applyBorder="1">
      <alignment vertical="center"/>
    </xf>
    <xf numFmtId="0" fontId="0" fillId="5" borderId="13" xfId="0" applyFill="1" applyBorder="1">
      <alignment vertical="center"/>
    </xf>
    <xf numFmtId="0" fontId="3" fillId="5" borderId="11" xfId="0" applyFont="1" applyFill="1" applyBorder="1">
      <alignment vertical="center"/>
    </xf>
    <xf numFmtId="0" fontId="3" fillId="5" borderId="0" xfId="0" applyFont="1" applyFill="1" applyBorder="1" applyAlignment="1">
      <alignment horizontal="right" vertical="center"/>
    </xf>
    <xf numFmtId="0" fontId="3" fillId="5" borderId="0" xfId="0" applyFont="1" applyFill="1" applyBorder="1" applyAlignment="1">
      <alignment horizontal="center" vertical="center"/>
    </xf>
    <xf numFmtId="0" fontId="3" fillId="5" borderId="2" xfId="0" applyFont="1" applyFill="1" applyBorder="1">
      <alignment vertical="center"/>
    </xf>
    <xf numFmtId="0" fontId="3" fillId="5" borderId="0" xfId="0" applyFont="1" applyFill="1">
      <alignment vertical="center"/>
    </xf>
    <xf numFmtId="0" fontId="3" fillId="0" borderId="0" xfId="0" applyFont="1">
      <alignment vertical="center"/>
    </xf>
    <xf numFmtId="0" fontId="0" fillId="0" borderId="6" xfId="0" applyBorder="1" applyAlignment="1">
      <alignment horizontal="right" vertical="center"/>
    </xf>
    <xf numFmtId="0" fontId="0" fillId="0" borderId="10" xfId="0" applyBorder="1" applyAlignment="1">
      <alignment horizontal="right" vertical="center"/>
    </xf>
    <xf numFmtId="0" fontId="0" fillId="2" borderId="1" xfId="0" applyFill="1" applyBorder="1">
      <alignment vertical="center"/>
    </xf>
    <xf numFmtId="0" fontId="0" fillId="7" borderId="0" xfId="0" applyFill="1">
      <alignment vertical="center"/>
    </xf>
    <xf numFmtId="0" fontId="5" fillId="0" borderId="0" xfId="0" applyFont="1">
      <alignment vertical="center"/>
    </xf>
    <xf numFmtId="0" fontId="5" fillId="2" borderId="1" xfId="0" applyFont="1" applyFill="1" applyBorder="1">
      <alignment vertical="center"/>
    </xf>
    <xf numFmtId="0" fontId="5" fillId="2" borderId="0" xfId="0" applyFont="1" applyFill="1">
      <alignment vertical="center"/>
    </xf>
    <xf numFmtId="0" fontId="5" fillId="0" borderId="1" xfId="0" applyFont="1" applyBorder="1">
      <alignment vertical="center"/>
    </xf>
    <xf numFmtId="0" fontId="6" fillId="0" borderId="3" xfId="0" applyFont="1" applyBorder="1" applyAlignment="1">
      <alignment horizontal="center" vertical="center"/>
    </xf>
    <xf numFmtId="0" fontId="5" fillId="0" borderId="5" xfId="0" applyFont="1" applyBorder="1">
      <alignment vertical="center"/>
    </xf>
    <xf numFmtId="0" fontId="7" fillId="0" borderId="0" xfId="0" applyFont="1">
      <alignment vertical="center"/>
    </xf>
    <xf numFmtId="0" fontId="7" fillId="2" borderId="1" xfId="0" applyFont="1" applyFill="1" applyBorder="1">
      <alignment vertical="center"/>
    </xf>
    <xf numFmtId="0" fontId="7" fillId="2" borderId="0" xfId="0" applyFont="1" applyFill="1">
      <alignment vertical="center"/>
    </xf>
    <xf numFmtId="0" fontId="7" fillId="0" borderId="1" xfId="0" applyFont="1" applyBorder="1">
      <alignment vertical="center"/>
    </xf>
    <xf numFmtId="0" fontId="8" fillId="0" borderId="3" xfId="0" applyFont="1" applyBorder="1" applyAlignment="1">
      <alignment horizontal="center" vertical="center"/>
    </xf>
    <xf numFmtId="0" fontId="7" fillId="0" borderId="5" xfId="0" applyFont="1" applyBorder="1">
      <alignment vertical="center"/>
    </xf>
    <xf numFmtId="0" fontId="7" fillId="9" borderId="0" xfId="0" applyFont="1" applyFill="1">
      <alignment vertical="center"/>
    </xf>
    <xf numFmtId="0" fontId="4" fillId="0" borderId="0" xfId="0" applyFont="1">
      <alignment vertical="center"/>
    </xf>
    <xf numFmtId="0" fontId="3" fillId="2" borderId="0" xfId="0" applyFont="1" applyFill="1">
      <alignment vertical="center"/>
    </xf>
    <xf numFmtId="176" fontId="9" fillId="8" borderId="1" xfId="0" applyNumberFormat="1" applyFont="1" applyFill="1" applyBorder="1">
      <alignment vertical="center"/>
    </xf>
    <xf numFmtId="0" fontId="9" fillId="0" borderId="1" xfId="0" applyFont="1" applyBorder="1">
      <alignment vertical="center"/>
    </xf>
    <xf numFmtId="0" fontId="9" fillId="0" borderId="0" xfId="0" applyFont="1">
      <alignment vertical="center"/>
    </xf>
    <xf numFmtId="176" fontId="9" fillId="9" borderId="1" xfId="0" applyNumberFormat="1" applyFont="1" applyFill="1" applyBorder="1">
      <alignment vertical="center"/>
    </xf>
    <xf numFmtId="176" fontId="9" fillId="7" borderId="1" xfId="0" applyNumberFormat="1" applyFont="1" applyFill="1" applyBorder="1">
      <alignment vertical="center"/>
    </xf>
    <xf numFmtId="176" fontId="7" fillId="8" borderId="0" xfId="0" applyNumberFormat="1" applyFont="1" applyFill="1">
      <alignment vertical="center"/>
    </xf>
    <xf numFmtId="176" fontId="7" fillId="7" borderId="0" xfId="0" applyNumberFormat="1" applyFont="1" applyFill="1">
      <alignment vertical="center"/>
    </xf>
    <xf numFmtId="0" fontId="3" fillId="10" borderId="0" xfId="0" applyFont="1" applyFill="1">
      <alignment vertical="center"/>
    </xf>
    <xf numFmtId="0" fontId="0" fillId="10" borderId="0" xfId="0" applyFill="1">
      <alignment vertical="center"/>
    </xf>
    <xf numFmtId="0" fontId="0" fillId="11" borderId="0" xfId="0" applyFill="1">
      <alignment vertical="center"/>
    </xf>
    <xf numFmtId="0" fontId="3" fillId="0" borderId="5" xfId="0" applyFont="1" applyBorder="1">
      <alignment vertical="center"/>
    </xf>
    <xf numFmtId="0" fontId="0" fillId="0" borderId="15" xfId="0" applyBorder="1">
      <alignment vertical="center"/>
    </xf>
    <xf numFmtId="0" fontId="12" fillId="0" borderId="0" xfId="0" applyFont="1">
      <alignment vertical="center"/>
    </xf>
    <xf numFmtId="0" fontId="13" fillId="0" borderId="0" xfId="0" applyFont="1">
      <alignment vertical="center"/>
    </xf>
    <xf numFmtId="0" fontId="3" fillId="11" borderId="0" xfId="0" applyFont="1" applyFill="1" applyAlignment="1">
      <alignment horizontal="center" vertical="center"/>
    </xf>
    <xf numFmtId="0" fontId="6" fillId="5" borderId="0" xfId="0" applyFont="1" applyFill="1" applyBorder="1">
      <alignment vertical="center"/>
    </xf>
    <xf numFmtId="0" fontId="14" fillId="0" borderId="0" xfId="0" applyFont="1">
      <alignment vertical="center"/>
    </xf>
    <xf numFmtId="0" fontId="14" fillId="0" borderId="0" xfId="0" applyFont="1" applyAlignment="1">
      <alignment vertical="center" wrapText="1"/>
    </xf>
    <xf numFmtId="0" fontId="17" fillId="0" borderId="0" xfId="0" applyFont="1" applyAlignment="1">
      <alignment horizontal="left" vertical="center" wrapText="1" indent="2"/>
    </xf>
    <xf numFmtId="0" fontId="16" fillId="0" borderId="0" xfId="0" applyFont="1" applyAlignment="1">
      <alignment horizontal="left" vertical="center" wrapText="1" indent="6"/>
    </xf>
    <xf numFmtId="0" fontId="0" fillId="0" borderId="2" xfId="0" applyBorder="1" applyAlignment="1">
      <alignment horizontal="left" vertical="center" wrapText="1" indent="6"/>
    </xf>
    <xf numFmtId="0" fontId="0" fillId="12" borderId="2" xfId="0" applyFill="1" applyBorder="1" applyAlignment="1">
      <alignment horizontal="left" vertical="center" wrapText="1" indent="6"/>
    </xf>
    <xf numFmtId="0" fontId="16" fillId="0" borderId="0" xfId="0" applyFont="1" applyAlignment="1">
      <alignment horizontal="left" vertical="center" wrapText="1" indent="2"/>
    </xf>
    <xf numFmtId="0" fontId="18" fillId="0" borderId="0" xfId="0" applyFont="1" applyAlignment="1">
      <alignment horizontal="left" vertical="center" wrapText="1" indent="6"/>
    </xf>
    <xf numFmtId="0" fontId="21" fillId="0" borderId="0" xfId="0" applyFont="1" applyAlignment="1">
      <alignment horizontal="left" vertical="center" wrapText="1"/>
    </xf>
    <xf numFmtId="0" fontId="19" fillId="0" borderId="0" xfId="0" applyFont="1" applyAlignment="1">
      <alignment horizontal="left" vertical="center" wrapText="1"/>
    </xf>
    <xf numFmtId="0" fontId="22" fillId="0" borderId="0" xfId="0" applyFont="1" applyAlignment="1">
      <alignment horizontal="left" vertical="center" wrapText="1"/>
    </xf>
    <xf numFmtId="0" fontId="20" fillId="0" borderId="0" xfId="0" applyFont="1" applyAlignment="1">
      <alignment horizontal="left" vertical="center" wrapText="1"/>
    </xf>
    <xf numFmtId="0" fontId="25" fillId="0" borderId="0" xfId="0" applyFont="1" applyAlignment="1">
      <alignment horizontal="left" vertical="center" wrapText="1" indent="6"/>
    </xf>
    <xf numFmtId="0" fontId="28" fillId="0" borderId="0" xfId="0" applyFont="1" applyAlignment="1">
      <alignment horizontal="left" vertical="center" wrapText="1" indent="6"/>
    </xf>
    <xf numFmtId="0" fontId="30" fillId="0" borderId="0" xfId="0" applyFont="1" applyAlignment="1">
      <alignment horizontal="left" vertical="center" wrapText="1" indent="6"/>
    </xf>
    <xf numFmtId="0" fontId="31" fillId="0" borderId="0" xfId="0" applyFont="1" applyAlignment="1">
      <alignment horizontal="left" vertical="center" wrapText="1" indent="6"/>
    </xf>
    <xf numFmtId="0" fontId="28" fillId="0" borderId="0" xfId="0" applyFont="1" applyAlignment="1">
      <alignment horizontal="left" vertical="center" wrapText="1" indent="2"/>
    </xf>
    <xf numFmtId="0" fontId="19" fillId="0" borderId="0" xfId="0" applyFont="1" applyAlignment="1">
      <alignment horizontal="left" vertical="center" wrapText="1" indent="6"/>
    </xf>
    <xf numFmtId="0" fontId="31" fillId="0" borderId="0" xfId="0" applyFont="1" applyAlignment="1">
      <alignment horizontal="left" vertical="center" wrapText="1" indent="2"/>
    </xf>
    <xf numFmtId="0" fontId="41" fillId="0" borderId="0" xfId="0" applyFont="1">
      <alignment vertical="center"/>
    </xf>
    <xf numFmtId="0" fontId="19" fillId="2" borderId="0" xfId="0" applyFont="1" applyFill="1" applyAlignment="1">
      <alignment horizontal="left" vertical="center" wrapText="1"/>
    </xf>
    <xf numFmtId="0" fontId="40" fillId="2" borderId="0" xfId="0" applyFont="1" applyFill="1" applyAlignment="1">
      <alignment horizontal="left" vertical="center" wrapText="1"/>
    </xf>
    <xf numFmtId="0" fontId="38" fillId="2" borderId="0" xfId="0" applyFont="1" applyFill="1" applyAlignment="1">
      <alignment horizontal="left" vertical="center" wrapText="1"/>
    </xf>
    <xf numFmtId="0" fontId="30" fillId="2" borderId="0" xfId="0" applyFont="1" applyFill="1" applyAlignment="1">
      <alignment horizontal="left" vertical="center" wrapText="1"/>
    </xf>
    <xf numFmtId="0" fontId="39" fillId="2" borderId="0" xfId="0" applyFont="1" applyFill="1" applyAlignment="1">
      <alignment horizontal="left" vertical="center" wrapText="1"/>
    </xf>
    <xf numFmtId="0" fontId="30" fillId="11" borderId="0" xfId="0" applyFont="1" applyFill="1" applyAlignment="1">
      <alignment horizontal="left" vertical="center" wrapText="1" indent="6"/>
    </xf>
    <xf numFmtId="0" fontId="0" fillId="13" borderId="0" xfId="0" applyFill="1">
      <alignment vertical="center"/>
    </xf>
    <xf numFmtId="0" fontId="0" fillId="0" borderId="20" xfId="0" applyBorder="1" applyAlignment="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2" borderId="24" xfId="0" applyFill="1" applyBorder="1">
      <alignment vertical="center"/>
    </xf>
    <xf numFmtId="0" fontId="0" fillId="6" borderId="25" xfId="0" applyFill="1" applyBorder="1">
      <alignment vertical="center"/>
    </xf>
    <xf numFmtId="0" fontId="0" fillId="13" borderId="26" xfId="0" applyFill="1" applyBorder="1">
      <alignment vertical="center"/>
    </xf>
    <xf numFmtId="0" fontId="0" fillId="14" borderId="27" xfId="0" applyFill="1" applyBorder="1">
      <alignment vertical="center"/>
    </xf>
    <xf numFmtId="0" fontId="0" fillId="0" borderId="14" xfId="0" applyBorder="1">
      <alignment vertical="center"/>
    </xf>
    <xf numFmtId="0" fontId="44" fillId="0" borderId="16" xfId="0" applyFont="1" applyBorder="1">
      <alignment vertical="center"/>
    </xf>
    <xf numFmtId="0" fontId="43" fillId="0" borderId="0" xfId="0" applyFont="1">
      <alignment vertical="center"/>
    </xf>
    <xf numFmtId="0" fontId="45" fillId="0" borderId="0" xfId="0" applyFont="1" applyAlignment="1">
      <alignment horizontal="right" vertical="center"/>
    </xf>
    <xf numFmtId="177" fontId="0" fillId="0" borderId="0" xfId="0" applyNumberFormat="1">
      <alignment vertical="center"/>
    </xf>
    <xf numFmtId="177" fontId="43" fillId="0" borderId="0" xfId="0" applyNumberFormat="1" applyFont="1">
      <alignment vertical="center"/>
    </xf>
    <xf numFmtId="0" fontId="47" fillId="0" borderId="16" xfId="0" applyFont="1" applyBorder="1">
      <alignment vertical="center"/>
    </xf>
    <xf numFmtId="177" fontId="47" fillId="0" borderId="16" xfId="0" applyNumberFormat="1" applyFont="1" applyBorder="1">
      <alignment vertical="center"/>
    </xf>
    <xf numFmtId="0" fontId="41" fillId="2" borderId="24" xfId="0" applyFont="1" applyFill="1" applyBorder="1">
      <alignment vertical="center"/>
    </xf>
    <xf numFmtId="0" fontId="41" fillId="6" borderId="25" xfId="0" applyFont="1" applyFill="1" applyBorder="1">
      <alignment vertical="center"/>
    </xf>
    <xf numFmtId="0" fontId="41" fillId="13" borderId="26" xfId="0" applyFont="1" applyFill="1" applyBorder="1">
      <alignment vertical="center"/>
    </xf>
    <xf numFmtId="0" fontId="41" fillId="14" borderId="27" xfId="0" applyFont="1" applyFill="1" applyBorder="1">
      <alignment vertical="center"/>
    </xf>
    <xf numFmtId="0" fontId="48" fillId="0" borderId="0" xfId="0" applyFont="1" applyAlignment="1">
      <alignment horizontal="center" vertical="center" wrapText="1"/>
    </xf>
    <xf numFmtId="0" fontId="0" fillId="0" borderId="0" xfId="0" applyAlignment="1">
      <alignment vertical="center" wrapText="1"/>
    </xf>
    <xf numFmtId="0" fontId="49" fillId="0" borderId="0" xfId="0" applyFont="1" applyAlignment="1">
      <alignment horizontal="center" vertical="center" wrapText="1"/>
    </xf>
    <xf numFmtId="0" fontId="0" fillId="0" borderId="0" xfId="0" applyAlignment="1">
      <alignment horizontal="left" vertical="center" wrapText="1" indent="1"/>
    </xf>
    <xf numFmtId="0" fontId="49" fillId="0" borderId="0" xfId="0" applyFont="1" applyAlignment="1">
      <alignment horizontal="left" vertical="center" wrapText="1" indent="1"/>
    </xf>
    <xf numFmtId="0" fontId="59" fillId="0" borderId="0" xfId="2" applyAlignment="1">
      <alignment horizontal="left" vertical="center" wrapText="1" indent="1"/>
    </xf>
    <xf numFmtId="0" fontId="50" fillId="0" borderId="0" xfId="0" applyFont="1" applyAlignment="1">
      <alignment vertical="center" wrapText="1"/>
    </xf>
    <xf numFmtId="0" fontId="52" fillId="0" borderId="0" xfId="0" applyFont="1" applyAlignment="1">
      <alignment horizontal="center" vertical="center" wrapText="1"/>
    </xf>
    <xf numFmtId="0" fontId="53" fillId="0" borderId="0" xfId="0" applyFont="1" applyAlignment="1">
      <alignment vertical="center" wrapText="1"/>
    </xf>
    <xf numFmtId="0" fontId="49" fillId="0" borderId="0" xfId="0" applyFont="1" applyAlignment="1">
      <alignment vertical="center" wrapText="1"/>
    </xf>
    <xf numFmtId="0" fontId="50" fillId="0" borderId="28" xfId="0" applyFont="1" applyBorder="1" applyAlignment="1">
      <alignment vertical="center" wrapText="1"/>
    </xf>
    <xf numFmtId="0" fontId="51" fillId="0" borderId="28" xfId="0" applyFont="1" applyBorder="1" applyAlignment="1">
      <alignment horizontal="center" vertical="center" wrapText="1"/>
    </xf>
    <xf numFmtId="0" fontId="0" fillId="0" borderId="31" xfId="0" applyBorder="1">
      <alignment vertical="center"/>
    </xf>
    <xf numFmtId="0" fontId="54" fillId="0" borderId="0" xfId="0" applyFont="1" applyAlignment="1">
      <alignment vertical="center" wrapText="1"/>
    </xf>
    <xf numFmtId="0" fontId="51" fillId="0" borderId="28" xfId="0" applyFont="1" applyBorder="1" applyAlignment="1">
      <alignment horizontal="left" vertical="center"/>
    </xf>
    <xf numFmtId="0" fontId="51" fillId="0" borderId="28" xfId="0" applyFont="1" applyBorder="1" applyAlignment="1">
      <alignment horizontal="left" vertical="center" wrapText="1"/>
    </xf>
    <xf numFmtId="0" fontId="51" fillId="0" borderId="0" xfId="0" applyFont="1" applyAlignment="1">
      <alignment horizontal="center" vertical="center"/>
    </xf>
    <xf numFmtId="0" fontId="51" fillId="0" borderId="0" xfId="0" applyFont="1" applyAlignment="1">
      <alignment horizontal="right" vertical="center"/>
    </xf>
    <xf numFmtId="0" fontId="51" fillId="0" borderId="28" xfId="0" applyFont="1" applyBorder="1" applyAlignment="1">
      <alignment horizontal="center" vertical="center"/>
    </xf>
    <xf numFmtId="0" fontId="43" fillId="0" borderId="10" xfId="0" applyFont="1" applyBorder="1">
      <alignment vertical="center"/>
    </xf>
    <xf numFmtId="0" fontId="0" fillId="0" borderId="10" xfId="0" applyBorder="1">
      <alignment vertical="center"/>
    </xf>
    <xf numFmtId="0" fontId="0" fillId="0" borderId="11" xfId="0" applyBorder="1">
      <alignment vertical="center"/>
    </xf>
    <xf numFmtId="0" fontId="0" fillId="0" borderId="0" xfId="0" applyBorder="1">
      <alignment vertical="center"/>
    </xf>
    <xf numFmtId="0" fontId="0" fillId="0" borderId="12" xfId="0" applyBorder="1">
      <alignment vertical="center"/>
    </xf>
    <xf numFmtId="0" fontId="0" fillId="0" borderId="13" xfId="0" applyBorder="1">
      <alignment vertical="center"/>
    </xf>
    <xf numFmtId="0" fontId="61" fillId="6" borderId="11" xfId="0" applyFont="1" applyFill="1" applyBorder="1">
      <alignment vertical="center"/>
    </xf>
    <xf numFmtId="0" fontId="61" fillId="6" borderId="0" xfId="0" applyFont="1" applyFill="1" applyBorder="1">
      <alignment vertical="center"/>
    </xf>
    <xf numFmtId="0" fontId="43" fillId="2" borderId="0" xfId="0" applyFont="1" applyFill="1">
      <alignment vertical="center"/>
    </xf>
    <xf numFmtId="0" fontId="43" fillId="11" borderId="6" xfId="0" applyFont="1" applyFill="1" applyBorder="1">
      <alignment vertical="center"/>
    </xf>
    <xf numFmtId="0" fontId="43" fillId="11" borderId="7" xfId="0" applyFont="1" applyFill="1" applyBorder="1">
      <alignment vertical="center"/>
    </xf>
    <xf numFmtId="0" fontId="43" fillId="11" borderId="11" xfId="0" applyFont="1" applyFill="1" applyBorder="1">
      <alignment vertical="center"/>
    </xf>
    <xf numFmtId="0" fontId="43" fillId="11" borderId="12" xfId="0" applyFont="1" applyFill="1" applyBorder="1">
      <alignment vertical="center"/>
    </xf>
    <xf numFmtId="0" fontId="43" fillId="11" borderId="8" xfId="0" applyFont="1" applyFill="1" applyBorder="1">
      <alignment vertical="center"/>
    </xf>
    <xf numFmtId="0" fontId="43" fillId="11" borderId="9" xfId="0" applyFont="1" applyFill="1" applyBorder="1">
      <alignment vertical="center"/>
    </xf>
    <xf numFmtId="0" fontId="43" fillId="11" borderId="1" xfId="0" applyFont="1" applyFill="1" applyBorder="1">
      <alignment vertical="center"/>
    </xf>
    <xf numFmtId="0" fontId="43" fillId="2" borderId="6" xfId="0" applyFont="1" applyFill="1" applyBorder="1">
      <alignment vertical="center"/>
    </xf>
    <xf numFmtId="0" fontId="44" fillId="2" borderId="10" xfId="0" applyFont="1" applyFill="1" applyBorder="1">
      <alignment vertical="center"/>
    </xf>
    <xf numFmtId="0" fontId="44" fillId="2" borderId="8" xfId="0" applyFont="1" applyFill="1" applyBorder="1">
      <alignment vertical="center"/>
    </xf>
    <xf numFmtId="0" fontId="44" fillId="2" borderId="13" xfId="0" applyFont="1" applyFill="1" applyBorder="1">
      <alignment vertical="center"/>
    </xf>
    <xf numFmtId="0" fontId="44" fillId="2" borderId="14" xfId="0" applyFont="1" applyFill="1" applyBorder="1">
      <alignment vertical="center"/>
    </xf>
    <xf numFmtId="0" fontId="44" fillId="2" borderId="16" xfId="0" applyFont="1" applyFill="1" applyBorder="1">
      <alignment vertical="center"/>
    </xf>
    <xf numFmtId="0" fontId="44" fillId="7" borderId="0" xfId="0" applyFont="1" applyFill="1">
      <alignment vertical="center"/>
    </xf>
    <xf numFmtId="0" fontId="44" fillId="0" borderId="10" xfId="0" applyFont="1" applyBorder="1" applyAlignment="1">
      <alignment horizontal="right" vertical="center"/>
    </xf>
    <xf numFmtId="0" fontId="62" fillId="0" borderId="6" xfId="0" applyFont="1" applyBorder="1" applyAlignment="1">
      <alignment horizontal="right" vertical="center"/>
    </xf>
    <xf numFmtId="0" fontId="44" fillId="0" borderId="6" xfId="0" applyFont="1" applyBorder="1" applyAlignment="1">
      <alignment horizontal="right" vertical="center"/>
    </xf>
    <xf numFmtId="0" fontId="44" fillId="0" borderId="0" xfId="0" applyFont="1">
      <alignment vertical="center"/>
    </xf>
    <xf numFmtId="176" fontId="0" fillId="0" borderId="0" xfId="0" applyNumberFormat="1">
      <alignment vertical="center"/>
    </xf>
    <xf numFmtId="176" fontId="43" fillId="0" borderId="0" xfId="0" applyNumberFormat="1" applyFont="1">
      <alignment vertical="center"/>
    </xf>
    <xf numFmtId="0" fontId="43" fillId="15" borderId="0" xfId="0" applyFont="1" applyFill="1">
      <alignment vertical="center"/>
    </xf>
    <xf numFmtId="176" fontId="3" fillId="11" borderId="0" xfId="0" applyNumberFormat="1" applyFont="1" applyFill="1" applyAlignment="1">
      <alignment horizontal="center" vertical="center"/>
    </xf>
    <xf numFmtId="176" fontId="3" fillId="11" borderId="2" xfId="0" applyNumberFormat="1" applyFont="1" applyFill="1" applyBorder="1" applyAlignment="1">
      <alignment horizontal="center" vertical="center"/>
    </xf>
    <xf numFmtId="177" fontId="0" fillId="0" borderId="1" xfId="0" applyNumberFormat="1" applyBorder="1">
      <alignment vertical="center"/>
    </xf>
    <xf numFmtId="177" fontId="0" fillId="4" borderId="0" xfId="0" applyNumberFormat="1" applyFill="1">
      <alignment vertical="center"/>
    </xf>
    <xf numFmtId="177" fontId="0" fillId="0" borderId="20" xfId="0" applyNumberFormat="1" applyBorder="1">
      <alignment vertical="center"/>
    </xf>
    <xf numFmtId="177" fontId="0" fillId="0" borderId="0" xfId="0" applyNumberFormat="1" applyBorder="1">
      <alignment vertical="center"/>
    </xf>
    <xf numFmtId="0" fontId="0" fillId="16" borderId="0" xfId="0" applyFill="1">
      <alignment vertical="center"/>
    </xf>
    <xf numFmtId="0" fontId="46" fillId="16" borderId="0" xfId="0" applyFont="1" applyFill="1" applyBorder="1">
      <alignment vertical="center"/>
    </xf>
    <xf numFmtId="0" fontId="43" fillId="0" borderId="2" xfId="0" applyFont="1" applyBorder="1" applyAlignment="1">
      <alignment horizontal="right" vertical="center"/>
    </xf>
    <xf numFmtId="0" fontId="3" fillId="15" borderId="6" xfId="0" applyFont="1" applyFill="1" applyBorder="1">
      <alignment vertical="center"/>
    </xf>
    <xf numFmtId="0" fontId="3" fillId="15" borderId="7" xfId="0" applyFont="1" applyFill="1" applyBorder="1">
      <alignment vertical="center"/>
    </xf>
    <xf numFmtId="0" fontId="3" fillId="15" borderId="11" xfId="0" applyFont="1" applyFill="1" applyBorder="1">
      <alignment vertical="center"/>
    </xf>
    <xf numFmtId="0" fontId="3" fillId="15" borderId="12" xfId="0" applyFont="1" applyFill="1" applyBorder="1">
      <alignment vertical="center"/>
    </xf>
    <xf numFmtId="0" fontId="3" fillId="15" borderId="8" xfId="0" applyFont="1" applyFill="1" applyBorder="1">
      <alignment vertical="center"/>
    </xf>
    <xf numFmtId="0" fontId="3" fillId="15" borderId="9" xfId="0" applyFont="1" applyFill="1" applyBorder="1">
      <alignment vertical="center"/>
    </xf>
    <xf numFmtId="0" fontId="3" fillId="11" borderId="3" xfId="0" applyFont="1" applyFill="1" applyBorder="1" applyAlignment="1">
      <alignment horizontal="center" vertical="center"/>
    </xf>
    <xf numFmtId="0" fontId="0" fillId="2" borderId="5" xfId="0" applyFill="1" applyBorder="1">
      <alignment vertical="center"/>
    </xf>
    <xf numFmtId="0" fontId="43" fillId="11" borderId="0" xfId="0" applyFont="1" applyFill="1">
      <alignment vertical="center"/>
    </xf>
    <xf numFmtId="0" fontId="43" fillId="0" borderId="5" xfId="0" applyFont="1" applyBorder="1">
      <alignment vertical="center"/>
    </xf>
    <xf numFmtId="0" fontId="0" fillId="0" borderId="5" xfId="0" applyFont="1" applyBorder="1">
      <alignment vertical="center"/>
    </xf>
    <xf numFmtId="176" fontId="0" fillId="0" borderId="3" xfId="0" applyNumberFormat="1" applyBorder="1">
      <alignment vertical="center"/>
    </xf>
    <xf numFmtId="176" fontId="0" fillId="2" borderId="4" xfId="0" applyNumberFormat="1" applyFill="1" applyBorder="1">
      <alignment vertical="center"/>
    </xf>
    <xf numFmtId="176" fontId="0" fillId="2" borderId="3" xfId="0" applyNumberFormat="1" applyFill="1" applyBorder="1">
      <alignment vertical="center"/>
    </xf>
    <xf numFmtId="176" fontId="0" fillId="0" borderId="4" xfId="0" applyNumberFormat="1" applyBorder="1">
      <alignment vertical="center"/>
    </xf>
    <xf numFmtId="176" fontId="0" fillId="0" borderId="1" xfId="0" applyNumberFormat="1" applyBorder="1">
      <alignment vertical="center"/>
    </xf>
    <xf numFmtId="178" fontId="0" fillId="0" borderId="1" xfId="0" applyNumberFormat="1" applyBorder="1">
      <alignment vertical="center"/>
    </xf>
    <xf numFmtId="0" fontId="62" fillId="15" borderId="1" xfId="0" applyFont="1" applyFill="1" applyBorder="1">
      <alignment vertical="center"/>
    </xf>
    <xf numFmtId="0" fontId="63" fillId="15" borderId="1" xfId="0" applyFont="1" applyFill="1" applyBorder="1">
      <alignment vertical="center"/>
    </xf>
    <xf numFmtId="0" fontId="3" fillId="2" borderId="1" xfId="0" applyFont="1" applyFill="1" applyBorder="1">
      <alignment vertical="center"/>
    </xf>
    <xf numFmtId="0" fontId="43" fillId="0" borderId="1" xfId="0" applyFont="1" applyBorder="1">
      <alignment vertical="center"/>
    </xf>
    <xf numFmtId="0" fontId="3" fillId="2" borderId="21" xfId="0" applyFont="1" applyFill="1" applyBorder="1">
      <alignment vertical="center"/>
    </xf>
    <xf numFmtId="0" fontId="43" fillId="0" borderId="23" xfId="0" applyFont="1" applyBorder="1">
      <alignment vertical="center"/>
    </xf>
    <xf numFmtId="0" fontId="0" fillId="3" borderId="0"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33" xfId="0" applyFill="1" applyBorder="1">
      <alignment vertical="center"/>
    </xf>
    <xf numFmtId="0" fontId="0" fillId="3" borderId="19" xfId="0" applyFill="1" applyBorder="1">
      <alignment vertical="center"/>
    </xf>
    <xf numFmtId="0" fontId="43" fillId="0" borderId="21" xfId="0" applyFont="1" applyBorder="1">
      <alignment vertical="center"/>
    </xf>
    <xf numFmtId="0" fontId="45" fillId="0" borderId="21" xfId="0" applyFont="1" applyBorder="1">
      <alignment vertical="center"/>
    </xf>
    <xf numFmtId="0" fontId="3" fillId="0" borderId="23" xfId="0" applyFont="1" applyBorder="1">
      <alignment vertical="center"/>
    </xf>
    <xf numFmtId="0" fontId="3" fillId="0" borderId="1" xfId="0" applyFont="1" applyBorder="1">
      <alignment vertical="center"/>
    </xf>
    <xf numFmtId="0" fontId="3" fillId="3" borderId="0" xfId="0" applyFont="1" applyFill="1">
      <alignment vertical="center"/>
    </xf>
    <xf numFmtId="0" fontId="0" fillId="13" borderId="3" xfId="0" applyFill="1" applyBorder="1">
      <alignment vertical="center"/>
    </xf>
    <xf numFmtId="0" fontId="0" fillId="13" borderId="5" xfId="0" applyFill="1" applyBorder="1">
      <alignment vertical="center"/>
    </xf>
    <xf numFmtId="0" fontId="3" fillId="13" borderId="1" xfId="0" applyFont="1" applyFill="1" applyBorder="1">
      <alignment vertical="center"/>
    </xf>
    <xf numFmtId="0" fontId="3" fillId="13" borderId="21" xfId="0" applyFont="1" applyFill="1" applyBorder="1">
      <alignment vertical="center"/>
    </xf>
    <xf numFmtId="0" fontId="4" fillId="2" borderId="0" xfId="0" applyFont="1" applyFill="1">
      <alignment vertical="center"/>
    </xf>
    <xf numFmtId="0" fontId="65" fillId="5" borderId="0" xfId="0" applyFont="1" applyFill="1">
      <alignment vertical="center"/>
    </xf>
    <xf numFmtId="0" fontId="64" fillId="5" borderId="0" xfId="0" applyFont="1" applyFill="1" applyAlignment="1">
      <alignment horizontal="left" vertical="center"/>
    </xf>
    <xf numFmtId="0" fontId="10" fillId="0" borderId="0" xfId="3"/>
    <xf numFmtId="0" fontId="10" fillId="15" borderId="0" xfId="3" applyFill="1"/>
    <xf numFmtId="0" fontId="0" fillId="15" borderId="0" xfId="0" applyFill="1">
      <alignment vertical="center"/>
    </xf>
    <xf numFmtId="0" fontId="66" fillId="15" borderId="0" xfId="3" applyFont="1" applyFill="1" applyBorder="1" applyAlignment="1"/>
    <xf numFmtId="0" fontId="68" fillId="0" borderId="35" xfId="3" applyFont="1" applyBorder="1" applyAlignment="1">
      <alignment horizontal="center" wrapText="1"/>
    </xf>
    <xf numFmtId="0" fontId="68" fillId="0" borderId="36" xfId="3" applyFont="1" applyBorder="1" applyAlignment="1">
      <alignment horizontal="center" wrapText="1"/>
    </xf>
    <xf numFmtId="0" fontId="68" fillId="0" borderId="37" xfId="3" applyFont="1" applyBorder="1" applyAlignment="1">
      <alignment horizontal="center" wrapText="1"/>
    </xf>
    <xf numFmtId="0" fontId="68" fillId="17" borderId="38" xfId="3" applyFont="1" applyFill="1" applyBorder="1" applyAlignment="1">
      <alignment horizontal="left" vertical="top" wrapText="1"/>
    </xf>
    <xf numFmtId="179" fontId="70" fillId="0" borderId="40" xfId="3" applyNumberFormat="1" applyFont="1" applyBorder="1" applyAlignment="1">
      <alignment horizontal="right" vertical="top"/>
    </xf>
    <xf numFmtId="180" fontId="70" fillId="0" borderId="40" xfId="3" applyNumberFormat="1" applyFont="1" applyBorder="1" applyAlignment="1">
      <alignment horizontal="right" vertical="top"/>
    </xf>
    <xf numFmtId="0" fontId="70" fillId="0" borderId="40" xfId="3" applyFont="1" applyBorder="1" applyAlignment="1">
      <alignment horizontal="left" vertical="top" wrapText="1"/>
    </xf>
    <xf numFmtId="0" fontId="70" fillId="0" borderId="41" xfId="3" applyFont="1" applyBorder="1" applyAlignment="1">
      <alignment horizontal="left" vertical="top" wrapText="1"/>
    </xf>
    <xf numFmtId="0" fontId="68" fillId="17" borderId="42" xfId="3" applyFont="1" applyFill="1" applyBorder="1" applyAlignment="1">
      <alignment horizontal="left" vertical="top" wrapText="1"/>
    </xf>
    <xf numFmtId="180" fontId="70" fillId="0" borderId="43" xfId="3" applyNumberFormat="1" applyFont="1" applyBorder="1" applyAlignment="1">
      <alignment horizontal="right" vertical="top"/>
    </xf>
    <xf numFmtId="179" fontId="70" fillId="0" borderId="44" xfId="3" applyNumberFormat="1" applyFont="1" applyBorder="1" applyAlignment="1">
      <alignment horizontal="right" vertical="top"/>
    </xf>
    <xf numFmtId="180" fontId="70" fillId="0" borderId="44" xfId="3" applyNumberFormat="1" applyFont="1" applyBorder="1" applyAlignment="1">
      <alignment horizontal="right" vertical="top"/>
    </xf>
    <xf numFmtId="0" fontId="70" fillId="0" borderId="44" xfId="3" applyFont="1" applyBorder="1" applyAlignment="1">
      <alignment horizontal="left" vertical="top" wrapText="1"/>
    </xf>
    <xf numFmtId="0" fontId="70" fillId="0" borderId="45" xfId="3" applyFont="1" applyBorder="1" applyAlignment="1">
      <alignment horizontal="left" vertical="top" wrapText="1"/>
    </xf>
    <xf numFmtId="0" fontId="70" fillId="0" borderId="43" xfId="3" applyFont="1" applyBorder="1" applyAlignment="1">
      <alignment horizontal="left" vertical="top" wrapText="1"/>
    </xf>
    <xf numFmtId="180" fontId="70" fillId="0" borderId="45" xfId="3" applyNumberFormat="1" applyFont="1" applyBorder="1" applyAlignment="1">
      <alignment horizontal="right" vertical="top"/>
    </xf>
    <xf numFmtId="0" fontId="68" fillId="17" borderId="46" xfId="3" applyFont="1" applyFill="1" applyBorder="1" applyAlignment="1">
      <alignment horizontal="left" vertical="top" wrapText="1"/>
    </xf>
    <xf numFmtId="179" fontId="70" fillId="0" borderId="47" xfId="3" applyNumberFormat="1" applyFont="1" applyBorder="1" applyAlignment="1">
      <alignment horizontal="right" vertical="top"/>
    </xf>
    <xf numFmtId="0" fontId="70" fillId="0" borderId="48" xfId="3" applyFont="1" applyBorder="1" applyAlignment="1">
      <alignment horizontal="left" vertical="top" wrapText="1"/>
    </xf>
    <xf numFmtId="0" fontId="70" fillId="0" borderId="49" xfId="3" applyFont="1" applyBorder="1" applyAlignment="1">
      <alignment horizontal="left" vertical="top" wrapText="1"/>
    </xf>
    <xf numFmtId="0" fontId="70" fillId="15" borderId="39" xfId="3" applyFont="1" applyFill="1" applyBorder="1" applyAlignment="1">
      <alignment horizontal="right" vertical="top"/>
    </xf>
    <xf numFmtId="0" fontId="73" fillId="0" borderId="50" xfId="0" applyFont="1" applyBorder="1" applyAlignment="1">
      <alignment horizontal="left" vertical="center" wrapText="1" indent="1"/>
    </xf>
    <xf numFmtId="0" fontId="74" fillId="0" borderId="0" xfId="0" applyFont="1" applyAlignment="1">
      <alignment horizontal="left" vertical="center" wrapText="1" indent="3"/>
    </xf>
    <xf numFmtId="0" fontId="72" fillId="0" borderId="0" xfId="0" applyFont="1" applyAlignment="1">
      <alignment horizontal="left" vertical="center" wrapText="1" indent="5"/>
    </xf>
    <xf numFmtId="0" fontId="74" fillId="0" borderId="0" xfId="0" applyFont="1" applyAlignment="1">
      <alignment horizontal="left" vertical="center" wrapText="1" indent="1"/>
    </xf>
    <xf numFmtId="0" fontId="76" fillId="0" borderId="50" xfId="0" applyFont="1" applyBorder="1" applyAlignment="1">
      <alignment horizontal="left" vertical="center" wrapText="1" indent="2"/>
    </xf>
    <xf numFmtId="0" fontId="0" fillId="0" borderId="51" xfId="0" applyBorder="1" applyAlignment="1">
      <alignment horizontal="center" vertical="center" wrapText="1"/>
    </xf>
    <xf numFmtId="0" fontId="77" fillId="0" borderId="51" xfId="0" applyFont="1" applyBorder="1" applyAlignment="1">
      <alignment horizontal="center" vertical="center" wrapText="1"/>
    </xf>
    <xf numFmtId="0" fontId="78" fillId="18" borderId="52" xfId="0" applyFont="1" applyFill="1" applyBorder="1" applyAlignment="1">
      <alignment horizontal="center" vertical="center" wrapText="1"/>
    </xf>
    <xf numFmtId="0" fontId="79" fillId="0" borderId="52" xfId="0" applyFont="1" applyBorder="1" applyAlignment="1">
      <alignment horizontal="center" vertical="center" wrapText="1"/>
    </xf>
    <xf numFmtId="0" fontId="73" fillId="15" borderId="50" xfId="0" applyFont="1" applyFill="1" applyBorder="1" applyAlignment="1">
      <alignment horizontal="left" vertical="center" wrapText="1" indent="1"/>
    </xf>
    <xf numFmtId="0" fontId="44" fillId="6" borderId="0" xfId="0" applyFont="1" applyFill="1">
      <alignment vertical="center"/>
    </xf>
    <xf numFmtId="0" fontId="44" fillId="13" borderId="0" xfId="0" applyFont="1" applyFill="1">
      <alignment vertical="center"/>
    </xf>
    <xf numFmtId="0" fontId="44" fillId="14" borderId="0" xfId="0" applyFont="1" applyFill="1">
      <alignment vertical="center"/>
    </xf>
    <xf numFmtId="0" fontId="43" fillId="2" borderId="0" xfId="0" applyFont="1" applyFill="1" applyAlignment="1">
      <alignment horizontal="center" vertical="center"/>
    </xf>
    <xf numFmtId="0" fontId="44" fillId="6" borderId="0" xfId="0" applyFont="1" applyFill="1" applyAlignment="1">
      <alignment horizontal="center" vertical="center"/>
    </xf>
    <xf numFmtId="0" fontId="44" fillId="13" borderId="0" xfId="0" applyFont="1" applyFill="1" applyAlignment="1">
      <alignment horizontal="center" vertical="center"/>
    </xf>
    <xf numFmtId="0" fontId="44" fillId="14" borderId="0" xfId="0" applyFont="1" applyFill="1" applyAlignment="1">
      <alignment horizontal="center" vertical="center"/>
    </xf>
    <xf numFmtId="181" fontId="43" fillId="0" borderId="0" xfId="0" applyNumberFormat="1" applyFont="1">
      <alignment vertical="center"/>
    </xf>
    <xf numFmtId="181" fontId="0" fillId="0" borderId="0" xfId="0" applyNumberFormat="1">
      <alignment vertical="center"/>
    </xf>
    <xf numFmtId="181" fontId="43" fillId="0" borderId="14" xfId="0" applyNumberFormat="1" applyFont="1" applyBorder="1">
      <alignment vertical="center"/>
    </xf>
    <xf numFmtId="181" fontId="44" fillId="0" borderId="16" xfId="0" applyNumberFormat="1" applyFont="1" applyBorder="1">
      <alignment vertical="center"/>
    </xf>
    <xf numFmtId="0" fontId="80" fillId="0" borderId="0" xfId="0" applyFont="1" applyAlignment="1">
      <alignment horizontal="left" vertical="center" wrapText="1" indent="6"/>
    </xf>
    <xf numFmtId="0" fontId="80" fillId="4" borderId="0" xfId="0" applyFont="1" applyFill="1" applyAlignment="1">
      <alignment horizontal="left" vertical="center" wrapText="1" indent="6"/>
    </xf>
    <xf numFmtId="0" fontId="0" fillId="4" borderId="0" xfId="0" applyFill="1" applyAlignment="1">
      <alignment horizontal="left" vertical="center" wrapText="1" indent="1"/>
    </xf>
    <xf numFmtId="0" fontId="80" fillId="4" borderId="1" xfId="0" applyFont="1" applyFill="1" applyBorder="1" applyAlignment="1">
      <alignment horizontal="left" vertical="center" wrapText="1" indent="1"/>
    </xf>
    <xf numFmtId="0" fontId="81" fillId="0" borderId="54" xfId="0" applyFont="1" applyBorder="1" applyAlignment="1">
      <alignment horizontal="left" vertical="center" wrapText="1" indent="3"/>
    </xf>
    <xf numFmtId="0" fontId="82" fillId="0" borderId="0" xfId="0" applyFont="1" applyAlignment="1">
      <alignment horizontal="left" vertical="center" wrapText="1" indent="10"/>
    </xf>
    <xf numFmtId="0" fontId="83" fillId="0" borderId="51" xfId="0" applyFont="1" applyBorder="1" applyAlignment="1">
      <alignment horizontal="center" vertical="center" wrapText="1"/>
    </xf>
    <xf numFmtId="0" fontId="82" fillId="19" borderId="0" xfId="0" applyFont="1" applyFill="1" applyAlignment="1">
      <alignment horizontal="left" vertical="center" wrapText="1" indent="10"/>
    </xf>
    <xf numFmtId="0" fontId="0" fillId="19" borderId="0" xfId="0" applyFill="1">
      <alignment vertical="center"/>
    </xf>
    <xf numFmtId="0" fontId="80" fillId="19" borderId="0" xfId="0" applyFont="1" applyFill="1" applyAlignment="1">
      <alignment horizontal="left" vertical="center" wrapText="1" indent="6"/>
    </xf>
    <xf numFmtId="0" fontId="85" fillId="0" borderId="5" xfId="0" applyFont="1" applyBorder="1">
      <alignment vertical="center"/>
    </xf>
    <xf numFmtId="0" fontId="84" fillId="19" borderId="2" xfId="0" applyFont="1" applyFill="1" applyBorder="1" applyAlignment="1">
      <alignment horizontal="left" vertical="center" wrapText="1" indent="10"/>
    </xf>
    <xf numFmtId="0" fontId="86" fillId="19" borderId="2" xfId="0" applyFont="1" applyFill="1" applyBorder="1" applyAlignment="1">
      <alignment horizontal="left" vertical="center" wrapText="1" indent="10"/>
    </xf>
    <xf numFmtId="177" fontId="3" fillId="5" borderId="2" xfId="0" applyNumberFormat="1" applyFont="1" applyFill="1" applyBorder="1">
      <alignment vertical="center"/>
    </xf>
    <xf numFmtId="0" fontId="0" fillId="20" borderId="0" xfId="0" applyFill="1">
      <alignment vertical="center"/>
    </xf>
    <xf numFmtId="177" fontId="3" fillId="11" borderId="0" xfId="0" applyNumberFormat="1" applyFont="1" applyFill="1" applyAlignment="1">
      <alignment horizontal="center" vertical="center"/>
    </xf>
    <xf numFmtId="0" fontId="3" fillId="0" borderId="2" xfId="0" applyFont="1" applyBorder="1">
      <alignment vertical="center"/>
    </xf>
    <xf numFmtId="0" fontId="3" fillId="3" borderId="0" xfId="0" applyFont="1" applyFill="1" applyBorder="1">
      <alignment vertical="center"/>
    </xf>
    <xf numFmtId="176" fontId="3" fillId="3" borderId="0" xfId="0" applyNumberFormat="1" applyFont="1" applyFill="1" applyBorder="1">
      <alignment vertical="center"/>
    </xf>
    <xf numFmtId="177" fontId="0" fillId="3" borderId="0" xfId="0" applyNumberFormat="1" applyFill="1">
      <alignment vertical="center"/>
    </xf>
    <xf numFmtId="177" fontId="3" fillId="3" borderId="0" xfId="0" applyNumberFormat="1" applyFont="1" applyFill="1" applyBorder="1" applyAlignment="1">
      <alignment horizontal="center" vertical="center"/>
    </xf>
    <xf numFmtId="177" fontId="0" fillId="3" borderId="0" xfId="0" applyNumberFormat="1" applyFill="1" applyBorder="1">
      <alignment vertical="center"/>
    </xf>
    <xf numFmtId="177" fontId="46" fillId="3" borderId="0" xfId="0" applyNumberFormat="1" applyFont="1" applyFill="1" applyBorder="1">
      <alignment vertical="center"/>
    </xf>
    <xf numFmtId="0" fontId="46" fillId="3" borderId="0" xfId="0" applyFont="1"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43" fillId="0" borderId="6" xfId="0" applyFont="1" applyBorder="1">
      <alignment vertical="center"/>
    </xf>
    <xf numFmtId="0" fontId="43" fillId="0" borderId="7" xfId="0" applyFont="1" applyBorder="1">
      <alignment vertical="center"/>
    </xf>
    <xf numFmtId="0" fontId="44" fillId="0" borderId="8" xfId="0" applyFont="1" applyBorder="1">
      <alignment vertical="center"/>
    </xf>
    <xf numFmtId="0" fontId="44" fillId="0" borderId="9" xfId="0" applyFont="1" applyBorder="1">
      <alignment vertical="center"/>
    </xf>
    <xf numFmtId="0" fontId="1" fillId="0" borderId="0" xfId="0" applyFont="1">
      <alignment vertical="center"/>
    </xf>
    <xf numFmtId="0" fontId="5" fillId="3" borderId="0" xfId="0" applyFont="1" applyFill="1">
      <alignment vertical="center"/>
    </xf>
    <xf numFmtId="0" fontId="3" fillId="3" borderId="1" xfId="0" applyFont="1" applyFill="1" applyBorder="1">
      <alignment vertical="center"/>
    </xf>
    <xf numFmtId="0" fontId="43" fillId="2" borderId="14" xfId="0" applyFont="1" applyFill="1" applyBorder="1">
      <alignment vertical="center"/>
    </xf>
    <xf numFmtId="0" fontId="0" fillId="2" borderId="15" xfId="0" applyFill="1" applyBorder="1">
      <alignment vertical="center"/>
    </xf>
    <xf numFmtId="0" fontId="3" fillId="2" borderId="15" xfId="0" applyFont="1" applyFill="1" applyBorder="1">
      <alignment vertical="center"/>
    </xf>
    <xf numFmtId="0" fontId="0" fillId="2" borderId="16" xfId="0" applyFill="1" applyBorder="1">
      <alignment vertical="center"/>
    </xf>
    <xf numFmtId="0" fontId="0" fillId="0" borderId="0" xfId="0" applyFill="1" applyBorder="1">
      <alignment vertical="center"/>
    </xf>
    <xf numFmtId="0" fontId="87" fillId="3" borderId="0" xfId="0" applyFont="1" applyFill="1">
      <alignment vertical="center"/>
    </xf>
    <xf numFmtId="0" fontId="0" fillId="21" borderId="0" xfId="0" applyFill="1">
      <alignment vertical="center"/>
    </xf>
    <xf numFmtId="0" fontId="43" fillId="21" borderId="0" xfId="0" applyFont="1" applyFill="1">
      <alignment vertical="center"/>
    </xf>
    <xf numFmtId="176" fontId="3" fillId="11" borderId="0" xfId="0" applyNumberFormat="1" applyFont="1" applyFill="1" applyBorder="1" applyAlignment="1">
      <alignment horizontal="center" vertical="center"/>
    </xf>
    <xf numFmtId="0" fontId="87" fillId="11" borderId="14" xfId="0" applyFont="1" applyFill="1" applyBorder="1" applyAlignment="1">
      <alignment horizontal="center" vertical="center"/>
    </xf>
    <xf numFmtId="177" fontId="87" fillId="11" borderId="16" xfId="0" applyNumberFormat="1" applyFont="1" applyFill="1" applyBorder="1" applyAlignment="1">
      <alignment horizontal="center" vertical="center"/>
    </xf>
    <xf numFmtId="176" fontId="12" fillId="0" borderId="0" xfId="0" applyNumberFormat="1" applyFont="1">
      <alignment vertical="center"/>
    </xf>
    <xf numFmtId="182" fontId="44" fillId="2" borderId="16" xfId="0" applyNumberFormat="1" applyFont="1" applyFill="1" applyBorder="1">
      <alignment vertical="center"/>
    </xf>
    <xf numFmtId="0" fontId="3" fillId="0" borderId="0" xfId="0" applyFont="1" applyAlignment="1">
      <alignment horizontal="right" vertical="center"/>
    </xf>
    <xf numFmtId="0" fontId="43" fillId="0" borderId="0" xfId="0" applyFont="1" applyFill="1">
      <alignment vertical="center"/>
    </xf>
    <xf numFmtId="0" fontId="0" fillId="0" borderId="0" xfId="0" applyFill="1">
      <alignment vertical="center"/>
    </xf>
    <xf numFmtId="177" fontId="0" fillId="0" borderId="0" xfId="0" applyNumberFormat="1" applyFill="1">
      <alignment vertical="center"/>
    </xf>
    <xf numFmtId="177" fontId="3" fillId="0" borderId="0" xfId="0" applyNumberFormat="1" applyFont="1">
      <alignment vertical="center"/>
    </xf>
    <xf numFmtId="177" fontId="3" fillId="0" borderId="0" xfId="0" applyNumberFormat="1" applyFont="1" applyFill="1">
      <alignment vertical="center"/>
    </xf>
    <xf numFmtId="0" fontId="43" fillId="15" borderId="2" xfId="0" applyFont="1" applyFill="1" applyBorder="1">
      <alignment vertical="center"/>
    </xf>
    <xf numFmtId="0" fontId="3" fillId="0" borderId="0" xfId="0" applyFont="1" applyFill="1">
      <alignment vertical="center"/>
    </xf>
    <xf numFmtId="183" fontId="0" fillId="0" borderId="0" xfId="0" applyNumberFormat="1">
      <alignment vertical="center"/>
    </xf>
    <xf numFmtId="177" fontId="3" fillId="4" borderId="0" xfId="0" applyNumberFormat="1" applyFont="1" applyFill="1" applyAlignment="1">
      <alignment horizontal="right" vertical="center"/>
    </xf>
    <xf numFmtId="176" fontId="0" fillId="4" borderId="0" xfId="0" applyNumberFormat="1" applyFill="1">
      <alignment vertical="center"/>
    </xf>
    <xf numFmtId="0" fontId="43" fillId="15" borderId="2" xfId="0" applyNumberFormat="1" applyFont="1" applyFill="1" applyBorder="1">
      <alignment vertical="center"/>
    </xf>
    <xf numFmtId="184" fontId="88" fillId="0" borderId="0" xfId="0" applyNumberFormat="1" applyFont="1" applyFill="1" applyAlignment="1">
      <alignment horizontal="center" vertical="center"/>
    </xf>
    <xf numFmtId="0" fontId="89" fillId="0" borderId="0" xfId="0" applyFont="1">
      <alignment vertical="center"/>
    </xf>
    <xf numFmtId="0" fontId="90" fillId="0" borderId="0" xfId="0" applyFont="1">
      <alignment vertical="center"/>
    </xf>
    <xf numFmtId="0" fontId="91" fillId="0" borderId="1" xfId="0" applyFont="1" applyBorder="1">
      <alignment vertical="center"/>
    </xf>
    <xf numFmtId="0" fontId="93" fillId="0" borderId="0" xfId="0" applyFont="1">
      <alignment vertical="center"/>
    </xf>
    <xf numFmtId="0" fontId="94" fillId="0" borderId="0" xfId="0" applyFont="1" applyAlignment="1">
      <alignment vertical="center" wrapText="1"/>
    </xf>
    <xf numFmtId="0" fontId="80" fillId="0" borderId="0" xfId="0" applyFont="1">
      <alignment vertical="center"/>
    </xf>
    <xf numFmtId="0" fontId="80" fillId="0" borderId="0" xfId="0" applyFont="1" applyAlignment="1">
      <alignment vertical="center" wrapText="1"/>
    </xf>
    <xf numFmtId="0" fontId="96" fillId="0" borderId="0" xfId="0" applyFont="1" applyAlignment="1">
      <alignment vertical="center" wrapText="1"/>
    </xf>
    <xf numFmtId="0" fontId="3" fillId="0" borderId="0" xfId="0" applyFont="1" applyAlignment="1">
      <alignment vertical="center" wrapText="1"/>
    </xf>
    <xf numFmtId="0" fontId="98" fillId="0" borderId="0" xfId="0" applyFont="1" applyAlignment="1">
      <alignment vertical="center" wrapText="1"/>
    </xf>
    <xf numFmtId="0" fontId="99" fillId="0" borderId="0" xfId="0" applyFont="1" applyAlignment="1">
      <alignment vertical="center" wrapText="1"/>
    </xf>
    <xf numFmtId="0" fontId="100" fillId="0" borderId="0" xfId="0" applyFont="1" applyAlignment="1">
      <alignment vertical="center"/>
    </xf>
    <xf numFmtId="0" fontId="101" fillId="0" borderId="0" xfId="0" applyFont="1" applyAlignment="1">
      <alignment vertical="center" wrapText="1"/>
    </xf>
    <xf numFmtId="0" fontId="80" fillId="0" borderId="0" xfId="0" applyFont="1" applyAlignment="1">
      <alignment horizontal="center" vertical="center" wrapText="1"/>
    </xf>
    <xf numFmtId="0" fontId="102" fillId="0" borderId="52" xfId="0" applyFont="1" applyBorder="1" applyAlignment="1">
      <alignment horizontal="center" vertical="center" wrapText="1"/>
    </xf>
    <xf numFmtId="0" fontId="101" fillId="0" borderId="52" xfId="0" applyFont="1" applyBorder="1" applyAlignment="1">
      <alignment horizontal="center" vertical="center" wrapText="1"/>
    </xf>
    <xf numFmtId="0" fontId="95" fillId="0" borderId="0" xfId="0" applyFont="1" applyAlignment="1">
      <alignment horizontal="center" vertical="center" wrapText="1"/>
    </xf>
    <xf numFmtId="0" fontId="105" fillId="0" borderId="0" xfId="0" applyFont="1" applyAlignment="1">
      <alignment horizontal="left" vertical="center" indent="1"/>
    </xf>
    <xf numFmtId="0" fontId="0" fillId="0" borderId="0" xfId="0" applyAlignment="1">
      <alignment horizontal="left" vertical="center" wrapText="1"/>
    </xf>
    <xf numFmtId="0" fontId="105" fillId="0" borderId="0" xfId="0" applyFont="1" applyAlignment="1">
      <alignment horizontal="left" vertical="center" wrapText="1"/>
    </xf>
    <xf numFmtId="0" fontId="101" fillId="0" borderId="52" xfId="0" applyFont="1" applyBorder="1" applyAlignment="1">
      <alignment vertical="center" wrapText="1"/>
    </xf>
    <xf numFmtId="0" fontId="80" fillId="0" borderId="53" xfId="0" applyFont="1" applyBorder="1" applyAlignment="1">
      <alignment horizontal="center" vertical="center" wrapText="1"/>
    </xf>
    <xf numFmtId="0" fontId="0" fillId="0" borderId="53" xfId="0" applyBorder="1" applyAlignment="1">
      <alignment vertical="center" wrapText="1"/>
    </xf>
    <xf numFmtId="0" fontId="98" fillId="0" borderId="0" xfId="0" applyFont="1" applyAlignment="1">
      <alignment horizontal="left" vertical="center" wrapText="1"/>
    </xf>
    <xf numFmtId="0" fontId="80" fillId="0" borderId="0" xfId="0" applyFont="1" applyAlignment="1">
      <alignment vertical="top" wrapText="1"/>
    </xf>
    <xf numFmtId="0" fontId="80" fillId="0" borderId="0" xfId="0" applyFont="1" applyAlignment="1">
      <alignment horizontal="left" vertical="top" wrapText="1"/>
    </xf>
    <xf numFmtId="0" fontId="80" fillId="0" borderId="0" xfId="0" applyFont="1" applyAlignment="1">
      <alignment horizontal="center" vertical="top" wrapText="1"/>
    </xf>
    <xf numFmtId="0" fontId="108" fillId="0" borderId="0" xfId="0" applyFont="1" applyAlignment="1">
      <alignment vertical="top" wrapText="1"/>
    </xf>
    <xf numFmtId="0" fontId="109" fillId="0" borderId="0" xfId="0" applyFont="1" applyAlignment="1">
      <alignment vertical="top" wrapText="1"/>
    </xf>
    <xf numFmtId="0" fontId="110" fillId="0" borderId="0" xfId="0" applyFont="1" applyAlignment="1">
      <alignment vertical="top" wrapText="1"/>
    </xf>
    <xf numFmtId="0" fontId="111" fillId="0" borderId="0" xfId="0" applyFont="1" applyAlignment="1">
      <alignment vertical="top" wrapText="1"/>
    </xf>
    <xf numFmtId="0" fontId="67" fillId="0" borderId="0" xfId="3" applyFont="1" applyBorder="1" applyAlignment="1">
      <alignment horizontal="center" vertical="center" wrapText="1"/>
    </xf>
    <xf numFmtId="0" fontId="68" fillId="0" borderId="34" xfId="3" applyFont="1" applyBorder="1" applyAlignment="1">
      <alignment horizontal="left" wrapText="1"/>
    </xf>
    <xf numFmtId="0" fontId="70" fillId="0" borderId="0" xfId="3" applyFont="1" applyBorder="1" applyAlignment="1">
      <alignment horizontal="left" vertical="top" wrapText="1"/>
    </xf>
    <xf numFmtId="0" fontId="0" fillId="0" borderId="53" xfId="0" applyBorder="1" applyAlignment="1">
      <alignment horizontal="center" vertical="center"/>
    </xf>
    <xf numFmtId="0" fontId="0" fillId="0" borderId="53" xfId="0" applyBorder="1">
      <alignment vertical="center"/>
    </xf>
    <xf numFmtId="0" fontId="44" fillId="0" borderId="32" xfId="0" applyFont="1" applyBorder="1" applyAlignment="1">
      <alignment horizontal="center" vertical="center"/>
    </xf>
    <xf numFmtId="0" fontId="0" fillId="0" borderId="32" xfId="0" applyBorder="1">
      <alignment vertical="center"/>
    </xf>
    <xf numFmtId="0" fontId="51" fillId="0" borderId="29" xfId="0" applyFont="1" applyBorder="1" applyAlignment="1">
      <alignment horizontal="center" vertical="center" wrapText="1"/>
    </xf>
    <xf numFmtId="0" fontId="51" fillId="0" borderId="30" xfId="0" applyFont="1" applyBorder="1" applyAlignment="1">
      <alignment horizontal="center" vertical="center" wrapText="1"/>
    </xf>
    <xf numFmtId="0" fontId="11" fillId="0" borderId="0" xfId="1" applyFont="1" applyBorder="1" applyAlignment="1">
      <alignment horizontal="center" vertical="center" wrapText="1"/>
    </xf>
    <xf numFmtId="0" fontId="101" fillId="0" borderId="0" xfId="0" applyFont="1" applyAlignment="1">
      <alignment vertical="center" wrapText="1"/>
    </xf>
    <xf numFmtId="0" fontId="3" fillId="0" borderId="53" xfId="0" applyFont="1" applyBorder="1" applyAlignment="1">
      <alignment horizontal="center" vertical="center"/>
    </xf>
    <xf numFmtId="0" fontId="112" fillId="0" borderId="5" xfId="0" applyFont="1" applyBorder="1">
      <alignment vertical="center"/>
    </xf>
  </cellXfs>
  <cellStyles count="4">
    <cellStyle name="ハイパーリンク" xfId="2" builtinId="8"/>
    <cellStyle name="標準" xfId="0" builtinId="0"/>
    <cellStyle name="標準_Chi２乗値を使う検定" xfId="3" xr:uid="{1582E0BE-27AC-486F-8AC7-23B63669C775}"/>
    <cellStyle name="標準_重回帰式の基本" xfId="1" xr:uid="{6E59798A-C34F-4809-81AB-B0359FE53142}"/>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3" Type="http://schemas.openxmlformats.org/officeDocument/2006/relationships/image" Target="../media/image53.png"/><Relationship Id="rId2" Type="http://schemas.openxmlformats.org/officeDocument/2006/relationships/image" Target="../media/image52.png"/><Relationship Id="rId1" Type="http://schemas.openxmlformats.org/officeDocument/2006/relationships/image" Target="../media/image5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5.png"/><Relationship Id="rId1" Type="http://schemas.openxmlformats.org/officeDocument/2006/relationships/image" Target="../media/image5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6.png"/><Relationship Id="rId1" Type="http://schemas.openxmlformats.org/officeDocument/2006/relationships/image" Target="../media/image5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6.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9.png"/><Relationship Id="rId2" Type="http://schemas.openxmlformats.org/officeDocument/2006/relationships/image" Target="../media/image58.png"/><Relationship Id="rId1" Type="http://schemas.openxmlformats.org/officeDocument/2006/relationships/image" Target="../media/image57.jpeg"/><Relationship Id="rId4" Type="http://schemas.openxmlformats.org/officeDocument/2006/relationships/image" Target="../media/image60.png"/></Relationships>
</file>

<file path=xl/drawings/_rels/drawing15.xml.rels><?xml version="1.0" encoding="UTF-8" standalone="yes"?>
<Relationships xmlns="http://schemas.openxmlformats.org/package/2006/relationships"><Relationship Id="rId8" Type="http://schemas.openxmlformats.org/officeDocument/2006/relationships/image" Target="../media/image68.png"/><Relationship Id="rId13" Type="http://schemas.openxmlformats.org/officeDocument/2006/relationships/image" Target="../media/image73.png"/><Relationship Id="rId18" Type="http://schemas.openxmlformats.org/officeDocument/2006/relationships/image" Target="../media/image78.png"/><Relationship Id="rId3" Type="http://schemas.openxmlformats.org/officeDocument/2006/relationships/image" Target="../media/image63.png"/><Relationship Id="rId7" Type="http://schemas.openxmlformats.org/officeDocument/2006/relationships/image" Target="../media/image67.png"/><Relationship Id="rId12" Type="http://schemas.openxmlformats.org/officeDocument/2006/relationships/image" Target="../media/image72.png"/><Relationship Id="rId17" Type="http://schemas.openxmlformats.org/officeDocument/2006/relationships/image" Target="../media/image77.png"/><Relationship Id="rId2" Type="http://schemas.openxmlformats.org/officeDocument/2006/relationships/image" Target="../media/image62.png"/><Relationship Id="rId16" Type="http://schemas.openxmlformats.org/officeDocument/2006/relationships/image" Target="../media/image76.png"/><Relationship Id="rId1" Type="http://schemas.openxmlformats.org/officeDocument/2006/relationships/image" Target="../media/image61.png"/><Relationship Id="rId6" Type="http://schemas.openxmlformats.org/officeDocument/2006/relationships/image" Target="../media/image66.png"/><Relationship Id="rId11" Type="http://schemas.openxmlformats.org/officeDocument/2006/relationships/image" Target="../media/image71.png"/><Relationship Id="rId5" Type="http://schemas.openxmlformats.org/officeDocument/2006/relationships/image" Target="../media/image65.png"/><Relationship Id="rId15" Type="http://schemas.openxmlformats.org/officeDocument/2006/relationships/image" Target="../media/image75.png"/><Relationship Id="rId10" Type="http://schemas.openxmlformats.org/officeDocument/2006/relationships/image" Target="../media/image70.png"/><Relationship Id="rId19" Type="http://schemas.openxmlformats.org/officeDocument/2006/relationships/image" Target="../media/image79.png"/><Relationship Id="rId4" Type="http://schemas.openxmlformats.org/officeDocument/2006/relationships/image" Target="../media/image64.png"/><Relationship Id="rId9" Type="http://schemas.openxmlformats.org/officeDocument/2006/relationships/image" Target="../media/image69.png"/><Relationship Id="rId14" Type="http://schemas.openxmlformats.org/officeDocument/2006/relationships/image" Target="../media/image7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8" Type="http://schemas.openxmlformats.org/officeDocument/2006/relationships/hyperlink" Target="https://sites.google.com/site/webtextofr/seminar2/image006.gif?attredirects=0" TargetMode="External"/><Relationship Id="rId13" Type="http://schemas.openxmlformats.org/officeDocument/2006/relationships/image" Target="../media/image16.gif"/><Relationship Id="rId3" Type="http://schemas.openxmlformats.org/officeDocument/2006/relationships/image" Target="../media/image11.jpeg"/><Relationship Id="rId7" Type="http://schemas.openxmlformats.org/officeDocument/2006/relationships/image" Target="../media/image13.jpeg"/><Relationship Id="rId12" Type="http://schemas.openxmlformats.org/officeDocument/2006/relationships/hyperlink" Target="https://sites.google.com/site/webtextofr/seminar2/image008.gif?attredirects=0" TargetMode="External"/><Relationship Id="rId17" Type="http://schemas.openxmlformats.org/officeDocument/2006/relationships/image" Target="../media/image18.gif"/><Relationship Id="rId2" Type="http://schemas.openxmlformats.org/officeDocument/2006/relationships/hyperlink" Target="https://sites.google.com/site/webtextofr/seminar2/image003.jpg?attredirects=0" TargetMode="External"/><Relationship Id="rId16" Type="http://schemas.openxmlformats.org/officeDocument/2006/relationships/hyperlink" Target="https://sites.google.com/site/webtextofr/seminar2/image010.gif?attredirects=0" TargetMode="External"/><Relationship Id="rId1" Type="http://schemas.openxmlformats.org/officeDocument/2006/relationships/image" Target="../media/image10.png"/><Relationship Id="rId6" Type="http://schemas.openxmlformats.org/officeDocument/2006/relationships/hyperlink" Target="https://sites.google.com/site/webtextofr/seminar2/image005.jpg?attredirects=0" TargetMode="External"/><Relationship Id="rId11" Type="http://schemas.openxmlformats.org/officeDocument/2006/relationships/image" Target="../media/image15.gif"/><Relationship Id="rId5" Type="http://schemas.openxmlformats.org/officeDocument/2006/relationships/image" Target="../media/image12.gif"/><Relationship Id="rId15" Type="http://schemas.openxmlformats.org/officeDocument/2006/relationships/image" Target="../media/image17.jpeg"/><Relationship Id="rId10" Type="http://schemas.openxmlformats.org/officeDocument/2006/relationships/hyperlink" Target="https://sites.google.com/site/webtextofr/seminar2/image007.gif?attredirects=0" TargetMode="External"/><Relationship Id="rId4" Type="http://schemas.openxmlformats.org/officeDocument/2006/relationships/hyperlink" Target="https://sites.google.com/site/webtextofr/seminar2/image004.gif?attredirects=0" TargetMode="External"/><Relationship Id="rId9" Type="http://schemas.openxmlformats.org/officeDocument/2006/relationships/image" Target="../media/image14.gif"/><Relationship Id="rId14" Type="http://schemas.openxmlformats.org/officeDocument/2006/relationships/hyperlink" Target="https://sites.google.com/site/webtextofr/seminar2/image009.jpg?attredirects=0" TargetMode="External"/></Relationships>
</file>

<file path=xl/drawings/_rels/drawing5.xml.rels><?xml version="1.0" encoding="UTF-8" standalone="yes"?>
<Relationships xmlns="http://schemas.openxmlformats.org/package/2006/relationships"><Relationship Id="rId8" Type="http://schemas.openxmlformats.org/officeDocument/2006/relationships/image" Target="../media/image26.png"/><Relationship Id="rId13" Type="http://schemas.openxmlformats.org/officeDocument/2006/relationships/image" Target="../media/image31.png"/><Relationship Id="rId18" Type="http://schemas.openxmlformats.org/officeDocument/2006/relationships/image" Target="../media/image36.png"/><Relationship Id="rId3" Type="http://schemas.openxmlformats.org/officeDocument/2006/relationships/image" Target="../media/image21.png"/><Relationship Id="rId7" Type="http://schemas.openxmlformats.org/officeDocument/2006/relationships/image" Target="../media/image25.png"/><Relationship Id="rId12" Type="http://schemas.openxmlformats.org/officeDocument/2006/relationships/image" Target="../media/image30.png"/><Relationship Id="rId17" Type="http://schemas.openxmlformats.org/officeDocument/2006/relationships/image" Target="../media/image35.png"/><Relationship Id="rId2" Type="http://schemas.openxmlformats.org/officeDocument/2006/relationships/image" Target="../media/image20.png"/><Relationship Id="rId16" Type="http://schemas.openxmlformats.org/officeDocument/2006/relationships/image" Target="../media/image34.png"/><Relationship Id="rId20" Type="http://schemas.openxmlformats.org/officeDocument/2006/relationships/image" Target="../media/image38.png"/><Relationship Id="rId1" Type="http://schemas.openxmlformats.org/officeDocument/2006/relationships/image" Target="../media/image19.png"/><Relationship Id="rId6" Type="http://schemas.openxmlformats.org/officeDocument/2006/relationships/image" Target="../media/image24.png"/><Relationship Id="rId11" Type="http://schemas.openxmlformats.org/officeDocument/2006/relationships/image" Target="../media/image29.png"/><Relationship Id="rId5" Type="http://schemas.openxmlformats.org/officeDocument/2006/relationships/image" Target="../media/image23.png"/><Relationship Id="rId15" Type="http://schemas.openxmlformats.org/officeDocument/2006/relationships/image" Target="../media/image33.png"/><Relationship Id="rId10" Type="http://schemas.openxmlformats.org/officeDocument/2006/relationships/image" Target="../media/image28.png"/><Relationship Id="rId19" Type="http://schemas.openxmlformats.org/officeDocument/2006/relationships/image" Target="../media/image37.png"/><Relationship Id="rId4" Type="http://schemas.openxmlformats.org/officeDocument/2006/relationships/image" Target="../media/image22.png"/><Relationship Id="rId9" Type="http://schemas.openxmlformats.org/officeDocument/2006/relationships/image" Target="../media/image27.png"/><Relationship Id="rId14" Type="http://schemas.openxmlformats.org/officeDocument/2006/relationships/image" Target="../media/image32.png"/></Relationships>
</file>

<file path=xl/drawings/_rels/drawing6.xml.rels><?xml version="1.0" encoding="UTF-8" standalone="yes"?>
<Relationships xmlns="http://schemas.openxmlformats.org/package/2006/relationships"><Relationship Id="rId8" Type="http://schemas.openxmlformats.org/officeDocument/2006/relationships/image" Target="../media/image46.png"/><Relationship Id="rId3" Type="http://schemas.openxmlformats.org/officeDocument/2006/relationships/image" Target="../media/image41.png"/><Relationship Id="rId7" Type="http://schemas.openxmlformats.org/officeDocument/2006/relationships/image" Target="../media/image45.png"/><Relationship Id="rId2" Type="http://schemas.openxmlformats.org/officeDocument/2006/relationships/image" Target="../media/image40.png"/><Relationship Id="rId1" Type="http://schemas.openxmlformats.org/officeDocument/2006/relationships/image" Target="../media/image39.png"/><Relationship Id="rId6" Type="http://schemas.openxmlformats.org/officeDocument/2006/relationships/image" Target="../media/image44.png"/><Relationship Id="rId11" Type="http://schemas.openxmlformats.org/officeDocument/2006/relationships/image" Target="../media/image49.png"/><Relationship Id="rId5" Type="http://schemas.openxmlformats.org/officeDocument/2006/relationships/image" Target="../media/image43.png"/><Relationship Id="rId10" Type="http://schemas.openxmlformats.org/officeDocument/2006/relationships/image" Target="../media/image48.png"/><Relationship Id="rId4" Type="http://schemas.openxmlformats.org/officeDocument/2006/relationships/image" Target="../media/image42.png"/><Relationship Id="rId9" Type="http://schemas.openxmlformats.org/officeDocument/2006/relationships/image" Target="../media/image47.png"/></Relationships>
</file>

<file path=xl/drawings/_rels/drawing7.xml.rels><?xml version="1.0" encoding="UTF-8" standalone="yes"?>
<Relationships xmlns="http://schemas.openxmlformats.org/package/2006/relationships"><Relationship Id="rId1" Type="http://schemas.openxmlformats.org/officeDocument/2006/relationships/image" Target="../media/image50.gif"/></Relationships>
</file>

<file path=xl/drawings/drawing1.xml><?xml version="1.0" encoding="utf-8"?>
<xdr:wsDr xmlns:xdr="http://schemas.openxmlformats.org/drawingml/2006/spreadsheetDrawing" xmlns:a="http://schemas.openxmlformats.org/drawingml/2006/main">
  <xdr:twoCellAnchor>
    <xdr:from>
      <xdr:col>7</xdr:col>
      <xdr:colOff>15240</xdr:colOff>
      <xdr:row>14</xdr:row>
      <xdr:rowOff>45720</xdr:rowOff>
    </xdr:from>
    <xdr:to>
      <xdr:col>15</xdr:col>
      <xdr:colOff>586740</xdr:colOff>
      <xdr:row>23</xdr:row>
      <xdr:rowOff>190500</xdr:rowOff>
    </xdr:to>
    <xdr:sp macro="" textlink="">
      <xdr:nvSpPr>
        <xdr:cNvPr id="2" name="テキスト ボックス 1">
          <a:extLst>
            <a:ext uri="{FF2B5EF4-FFF2-40B4-BE49-F238E27FC236}">
              <a16:creationId xmlns:a16="http://schemas.microsoft.com/office/drawing/2014/main" id="{EE867CA1-326C-4745-92BC-E08BE11BE7B9}"/>
            </a:ext>
          </a:extLst>
        </xdr:cNvPr>
        <xdr:cNvSpPr txBox="1"/>
      </xdr:nvSpPr>
      <xdr:spPr>
        <a:xfrm>
          <a:off x="5532120" y="2811780"/>
          <a:ext cx="5935980" cy="2217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全体の平均と分散に対して、要因</a:t>
          </a:r>
          <a:r>
            <a:rPr kumimoji="1" lang="en-US" altLang="ja-JP" sz="1100"/>
            <a:t>1</a:t>
          </a:r>
          <a:r>
            <a:rPr kumimoji="1" lang="ja-JP" altLang="en-US" sz="1100"/>
            <a:t>から</a:t>
          </a:r>
          <a:r>
            <a:rPr kumimoji="1" lang="en-US" altLang="ja-JP" sz="1100"/>
            <a:t>3</a:t>
          </a:r>
          <a:r>
            <a:rPr kumimoji="1" lang="ja-JP" altLang="en-US" sz="1100"/>
            <a:t>を選択して、分析を行う。</a:t>
          </a:r>
          <a:endParaRPr kumimoji="1" lang="en-US" altLang="ja-JP" sz="1100"/>
        </a:p>
        <a:p>
          <a:r>
            <a:rPr kumimoji="1" lang="ja-JP" altLang="en-US" sz="1100"/>
            <a:t>この要因によって誤差によって生じる分散への影響よりも、これらの要因の違いによる影響が大きければ、</a:t>
          </a:r>
          <a:r>
            <a:rPr kumimoji="1" lang="en-US" altLang="ja-JP" sz="1100"/>
            <a:t>F</a:t>
          </a:r>
          <a:r>
            <a:rPr kumimoji="1" lang="ja-JP" altLang="en-US" sz="1100"/>
            <a:t>値は大きくなる。</a:t>
          </a:r>
          <a:endParaRPr kumimoji="1" lang="en-US" altLang="ja-JP" sz="1100"/>
        </a:p>
        <a:p>
          <a:r>
            <a:rPr kumimoji="1" lang="ja-JP" altLang="en-US" sz="1100"/>
            <a:t>この</a:t>
          </a:r>
          <a:r>
            <a:rPr kumimoji="1" lang="en-US" altLang="ja-JP" sz="1100"/>
            <a:t>F</a:t>
          </a:r>
          <a:r>
            <a:rPr kumimoji="1" lang="ja-JP" altLang="en-US" sz="1100"/>
            <a:t>値が、統計学で一般的に平均値の取りうる範囲が偶然性の範囲９</a:t>
          </a:r>
          <a:r>
            <a:rPr kumimoji="1" lang="en-US" altLang="ja-JP" sz="1100"/>
            <a:t>5</a:t>
          </a:r>
          <a:r>
            <a:rPr kumimoji="1" lang="ja-JP" altLang="en-US" sz="1100"/>
            <a:t>％以内に入っているかどうかを調べる。</a:t>
          </a:r>
          <a:r>
            <a:rPr kumimoji="1" lang="en-US" altLang="ja-JP" sz="1100"/>
            <a:t>F</a:t>
          </a:r>
          <a:r>
            <a:rPr kumimoji="1" lang="ja-JP" altLang="en-US" sz="1100"/>
            <a:t>（分子の自由度、分母の自由度）</a:t>
          </a:r>
          <a:r>
            <a:rPr kumimoji="1" lang="en-US" altLang="ja-JP" sz="1100"/>
            <a:t>0.05</a:t>
          </a:r>
          <a:r>
            <a:rPr kumimoji="1" lang="ja-JP" altLang="en-US" sz="1100"/>
            <a:t>というのは、このデータが理想的に分布した場合、確率的に偶然性の範囲の</a:t>
          </a:r>
          <a:r>
            <a:rPr kumimoji="1" lang="en-US" altLang="ja-JP" sz="1100"/>
            <a:t>95</a:t>
          </a:r>
          <a:r>
            <a:rPr kumimoji="1" lang="ja-JP" altLang="en-US" sz="1100"/>
            <a:t>％（</a:t>
          </a:r>
          <a:r>
            <a:rPr kumimoji="1" lang="en-US" altLang="ja-JP" sz="1100"/>
            <a:t>1-0.05</a:t>
          </a:r>
          <a:r>
            <a:rPr kumimoji="1" lang="ja-JP" altLang="en-US" sz="1100"/>
            <a:t>＝</a:t>
          </a:r>
          <a:r>
            <a:rPr kumimoji="1" lang="en-US" altLang="ja-JP" sz="1100"/>
            <a:t>0.95</a:t>
          </a:r>
          <a:r>
            <a:rPr kumimoji="1" lang="ja-JP" altLang="en-US" sz="1100"/>
            <a:t>）の上限にあたる値と比較して、十分大きければ、この</a:t>
          </a:r>
          <a:r>
            <a:rPr kumimoji="1" lang="en-US" altLang="ja-JP" sz="1100"/>
            <a:t>F</a:t>
          </a:r>
          <a:r>
            <a:rPr kumimoji="1" lang="ja-JP" altLang="en-US" sz="1100"/>
            <a:t>値をもたらした要因の影響は、有意な影響（効果）がある、と表現する。カレーのスープの成分のうち、</a:t>
          </a:r>
          <a:r>
            <a:rPr kumimoji="1" lang="en-US" altLang="ja-JP" sz="1100"/>
            <a:t>3</a:t>
          </a:r>
          <a:r>
            <a:rPr kumimoji="1" lang="ja-JP" altLang="en-US" sz="1100"/>
            <a:t>種類の組み合わせを考えた場合、誤差の範囲を超える有意な影響力があるか、などの統計学的判定を下せるのだ。</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24767</xdr:colOff>
      <xdr:row>20</xdr:row>
      <xdr:rowOff>3810</xdr:rowOff>
    </xdr:from>
    <xdr:to>
      <xdr:col>18</xdr:col>
      <xdr:colOff>472441</xdr:colOff>
      <xdr:row>26</xdr:row>
      <xdr:rowOff>70485</xdr:rowOff>
    </xdr:to>
    <xdr:pic>
      <xdr:nvPicPr>
        <xdr:cNvPr id="7" name="図 6">
          <a:extLst>
            <a:ext uri="{FF2B5EF4-FFF2-40B4-BE49-F238E27FC236}">
              <a16:creationId xmlns:a16="http://schemas.microsoft.com/office/drawing/2014/main" id="{4CA61FCD-0363-40C2-9336-4BD2672D0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4987" y="4499610"/>
          <a:ext cx="2825114"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114300</xdr:colOff>
      <xdr:row>20</xdr:row>
      <xdr:rowOff>133350</xdr:rowOff>
    </xdr:from>
    <xdr:to>
      <xdr:col>29</xdr:col>
      <xdr:colOff>247650</xdr:colOff>
      <xdr:row>26</xdr:row>
      <xdr:rowOff>123825</xdr:rowOff>
    </xdr:to>
    <xdr:pic>
      <xdr:nvPicPr>
        <xdr:cNvPr id="9" name="図 8">
          <a:extLst>
            <a:ext uri="{FF2B5EF4-FFF2-40B4-BE49-F238E27FC236}">
              <a16:creationId xmlns:a16="http://schemas.microsoft.com/office/drawing/2014/main" id="{46196BD9-5AB9-4F31-9226-6AEB009ED1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53300" y="4333875"/>
          <a:ext cx="385762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9525</xdr:colOff>
      <xdr:row>28</xdr:row>
      <xdr:rowOff>180975</xdr:rowOff>
    </xdr:from>
    <xdr:to>
      <xdr:col>29</xdr:col>
      <xdr:colOff>371475</xdr:colOff>
      <xdr:row>33</xdr:row>
      <xdr:rowOff>28575</xdr:rowOff>
    </xdr:to>
    <xdr:pic>
      <xdr:nvPicPr>
        <xdr:cNvPr id="10" name="図 9">
          <a:extLst>
            <a:ext uri="{FF2B5EF4-FFF2-40B4-BE49-F238E27FC236}">
              <a16:creationId xmlns:a16="http://schemas.microsoft.com/office/drawing/2014/main" id="{CF2373A8-08D2-489F-A3A2-6BAC815648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96275" y="5810250"/>
          <a:ext cx="40862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104775</xdr:colOff>
      <xdr:row>20</xdr:row>
      <xdr:rowOff>133350</xdr:rowOff>
    </xdr:from>
    <xdr:to>
      <xdr:col>29</xdr:col>
      <xdr:colOff>419100</xdr:colOff>
      <xdr:row>28</xdr:row>
      <xdr:rowOff>152400</xdr:rowOff>
    </xdr:to>
    <xdr:sp macro="" textlink="">
      <xdr:nvSpPr>
        <xdr:cNvPr id="2" name="正方形/長方形 1">
          <a:extLst>
            <a:ext uri="{FF2B5EF4-FFF2-40B4-BE49-F238E27FC236}">
              <a16:creationId xmlns:a16="http://schemas.microsoft.com/office/drawing/2014/main" id="{7819C64B-157F-40E6-9664-5CB6553740E2}"/>
            </a:ext>
          </a:extLst>
        </xdr:cNvPr>
        <xdr:cNvSpPr/>
      </xdr:nvSpPr>
      <xdr:spPr>
        <a:xfrm>
          <a:off x="7410450" y="4333875"/>
          <a:ext cx="3886200" cy="1447800"/>
        </a:xfrm>
        <a:prstGeom prst="rect">
          <a:avLst/>
        </a:prstGeom>
        <a:solidFill>
          <a:schemeClr val="accent1">
            <a:alpha val="0"/>
          </a:schemeClr>
        </a:solid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108587</xdr:colOff>
      <xdr:row>28</xdr:row>
      <xdr:rowOff>106679</xdr:rowOff>
    </xdr:from>
    <xdr:to>
      <xdr:col>4</xdr:col>
      <xdr:colOff>213360</xdr:colOff>
      <xdr:row>36</xdr:row>
      <xdr:rowOff>99060</xdr:rowOff>
    </xdr:to>
    <xdr:sp macro="" textlink="">
      <xdr:nvSpPr>
        <xdr:cNvPr id="3" name="吹き出し: 線 2">
          <a:extLst>
            <a:ext uri="{FF2B5EF4-FFF2-40B4-BE49-F238E27FC236}">
              <a16:creationId xmlns:a16="http://schemas.microsoft.com/office/drawing/2014/main" id="{59CDB4B1-CC46-4602-96CA-EC6B3251E776}"/>
            </a:ext>
          </a:extLst>
        </xdr:cNvPr>
        <xdr:cNvSpPr/>
      </xdr:nvSpPr>
      <xdr:spPr>
        <a:xfrm>
          <a:off x="108587" y="6431279"/>
          <a:ext cx="1506853" cy="1821181"/>
        </a:xfrm>
        <a:prstGeom prst="borderCallout1">
          <a:avLst>
            <a:gd name="adj1" fmla="val -1575"/>
            <a:gd name="adj2" fmla="val 49339"/>
            <a:gd name="adj3" fmla="val -8036"/>
            <a:gd name="adj4" fmla="val 9780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注）</a:t>
          </a:r>
          <a:r>
            <a:rPr kumimoji="1" lang="en-US" altLang="ja-JP" sz="900"/>
            <a:t>2</a:t>
          </a:r>
          <a:r>
            <a:rPr kumimoji="1" lang="ja-JP" altLang="en-US" sz="900"/>
            <a:t>変量の相関係数ではないので、１をはさんで対称になるわけではない。列</a:t>
          </a:r>
          <a:r>
            <a:rPr kumimoji="1" lang="en-US" altLang="ja-JP" sz="900"/>
            <a:t>xyz</a:t>
          </a:r>
          <a:r>
            <a:rPr kumimoji="1" lang="ja-JP" altLang="en-US" sz="900"/>
            <a:t>のそれぞれに対する方向性のある回帰係数計算を行う。重回帰式の係数計算はすべて行わなければ、重回帰式の係数は求められない。</a:t>
          </a:r>
        </a:p>
      </xdr:txBody>
    </xdr:sp>
    <xdr:clientData/>
  </xdr:twoCellAnchor>
  <xdr:twoCellAnchor>
    <xdr:from>
      <xdr:col>30</xdr:col>
      <xdr:colOff>91440</xdr:colOff>
      <xdr:row>31</xdr:row>
      <xdr:rowOff>175260</xdr:rowOff>
    </xdr:from>
    <xdr:to>
      <xdr:col>32</xdr:col>
      <xdr:colOff>22860</xdr:colOff>
      <xdr:row>34</xdr:row>
      <xdr:rowOff>30480</xdr:rowOff>
    </xdr:to>
    <xdr:sp macro="" textlink="">
      <xdr:nvSpPr>
        <xdr:cNvPr id="4" name="吹き出し: 線 3">
          <a:extLst>
            <a:ext uri="{FF2B5EF4-FFF2-40B4-BE49-F238E27FC236}">
              <a16:creationId xmlns:a16="http://schemas.microsoft.com/office/drawing/2014/main" id="{FAA1A5AB-C561-415E-86CD-3F676EDBB865}"/>
            </a:ext>
          </a:extLst>
        </xdr:cNvPr>
        <xdr:cNvSpPr/>
      </xdr:nvSpPr>
      <xdr:spPr>
        <a:xfrm>
          <a:off x="12641580" y="6271260"/>
          <a:ext cx="1272540" cy="541020"/>
        </a:xfrm>
        <a:prstGeom prst="borderCallout1">
          <a:avLst>
            <a:gd name="adj1" fmla="val 56005"/>
            <a:gd name="adj2" fmla="val -7067"/>
            <a:gd name="adj3" fmla="val 141883"/>
            <a:gd name="adj4" fmla="val -19919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r-xz</a:t>
          </a:r>
          <a:r>
            <a:rPr kumimoji="1" lang="ja-JP" altLang="en-US" sz="1100"/>
            <a:t>の標準偏回帰係数</a:t>
          </a:r>
        </a:p>
      </xdr:txBody>
    </xdr:sp>
    <xdr:clientData/>
  </xdr:twoCellAnchor>
  <xdr:twoCellAnchor>
    <xdr:from>
      <xdr:col>28</xdr:col>
      <xdr:colOff>144780</xdr:colOff>
      <xdr:row>38</xdr:row>
      <xdr:rowOff>91440</xdr:rowOff>
    </xdr:from>
    <xdr:to>
      <xdr:col>30</xdr:col>
      <xdr:colOff>662940</xdr:colOff>
      <xdr:row>39</xdr:row>
      <xdr:rowOff>198120</xdr:rowOff>
    </xdr:to>
    <xdr:sp macro="" textlink="">
      <xdr:nvSpPr>
        <xdr:cNvPr id="11" name="吹き出し: 線 10">
          <a:extLst>
            <a:ext uri="{FF2B5EF4-FFF2-40B4-BE49-F238E27FC236}">
              <a16:creationId xmlns:a16="http://schemas.microsoft.com/office/drawing/2014/main" id="{AAF7B3D8-2537-4BDD-8B04-698C38097546}"/>
            </a:ext>
          </a:extLst>
        </xdr:cNvPr>
        <xdr:cNvSpPr/>
      </xdr:nvSpPr>
      <xdr:spPr>
        <a:xfrm>
          <a:off x="11666220" y="7787640"/>
          <a:ext cx="1546860" cy="335280"/>
        </a:xfrm>
        <a:prstGeom prst="borderCallout1">
          <a:avLst>
            <a:gd name="adj1" fmla="val 56005"/>
            <a:gd name="adj2" fmla="val -7067"/>
            <a:gd name="adj3" fmla="val -103572"/>
            <a:gd name="adj4" fmla="val -1019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r-xy</a:t>
          </a:r>
          <a:r>
            <a:rPr kumimoji="1" lang="ja-JP" altLang="en-US" sz="1100"/>
            <a:t>の標準偏回帰係数</a:t>
          </a:r>
        </a:p>
      </xdr:txBody>
    </xdr:sp>
    <xdr:clientData/>
  </xdr:twoCellAnchor>
  <xdr:twoCellAnchor>
    <xdr:from>
      <xdr:col>19</xdr:col>
      <xdr:colOff>144780</xdr:colOff>
      <xdr:row>29</xdr:row>
      <xdr:rowOff>91440</xdr:rowOff>
    </xdr:from>
    <xdr:to>
      <xdr:col>25</xdr:col>
      <xdr:colOff>144780</xdr:colOff>
      <xdr:row>30</xdr:row>
      <xdr:rowOff>167640</xdr:rowOff>
    </xdr:to>
    <xdr:sp macro="" textlink="">
      <xdr:nvSpPr>
        <xdr:cNvPr id="5" name="テキスト ボックス 4">
          <a:extLst>
            <a:ext uri="{FF2B5EF4-FFF2-40B4-BE49-F238E27FC236}">
              <a16:creationId xmlns:a16="http://schemas.microsoft.com/office/drawing/2014/main" id="{A5B4EC35-213D-4F11-8C17-0EAFD4385BD7}"/>
            </a:ext>
          </a:extLst>
        </xdr:cNvPr>
        <xdr:cNvSpPr txBox="1"/>
      </xdr:nvSpPr>
      <xdr:spPr>
        <a:xfrm>
          <a:off x="8595360" y="6644640"/>
          <a:ext cx="224790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r-yz</a:t>
          </a:r>
          <a:r>
            <a:rPr kumimoji="1" lang="ja-JP" altLang="en-US" sz="1600" b="1">
              <a:solidFill>
                <a:srgbClr val="FF0000"/>
              </a:solidFill>
            </a:rPr>
            <a:t>の</a:t>
          </a:r>
          <a:r>
            <a:rPr kumimoji="1" lang="ja-JP" altLang="en-US" sz="1400" b="1">
              <a:solidFill>
                <a:srgbClr val="FF0000"/>
              </a:solidFill>
            </a:rPr>
            <a:t>偏回帰係数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137160</xdr:colOff>
      <xdr:row>13</xdr:row>
      <xdr:rowOff>220980</xdr:rowOff>
    </xdr:from>
    <xdr:to>
      <xdr:col>18</xdr:col>
      <xdr:colOff>68580</xdr:colOff>
      <xdr:row>20</xdr:row>
      <xdr:rowOff>30480</xdr:rowOff>
    </xdr:to>
    <xdr:sp macro="" textlink="">
      <xdr:nvSpPr>
        <xdr:cNvPr id="2" name="テキスト ボックス 1">
          <a:extLst>
            <a:ext uri="{FF2B5EF4-FFF2-40B4-BE49-F238E27FC236}">
              <a16:creationId xmlns:a16="http://schemas.microsoft.com/office/drawing/2014/main" id="{27DAC4CD-E733-4CF0-ABE4-2C8A9AD578BC}"/>
            </a:ext>
          </a:extLst>
        </xdr:cNvPr>
        <xdr:cNvSpPr txBox="1"/>
      </xdr:nvSpPr>
      <xdr:spPr>
        <a:xfrm>
          <a:off x="10218420" y="3284220"/>
          <a:ext cx="1943100" cy="1424940"/>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95</a:t>
          </a:r>
          <a:r>
            <a:rPr kumimoji="1" lang="ja-JP" altLang="en-US" sz="1100"/>
            <a:t>％信頼区間、下限と上限の間にあるのは</a:t>
          </a:r>
          <a:r>
            <a:rPr kumimoji="1" lang="en-US" altLang="ja-JP" sz="1100"/>
            <a:t>95</a:t>
          </a:r>
          <a:r>
            <a:rPr kumimoji="1" lang="ja-JP" altLang="en-US" sz="1100"/>
            <a:t>％偶然区間と覚えておこう！</a:t>
          </a:r>
        </a:p>
      </xdr:txBody>
    </xdr:sp>
    <xdr:clientData/>
  </xdr:twoCellAnchor>
  <xdr:twoCellAnchor editAs="oneCell">
    <xdr:from>
      <xdr:col>0</xdr:col>
      <xdr:colOff>0</xdr:colOff>
      <xdr:row>22</xdr:row>
      <xdr:rowOff>0</xdr:rowOff>
    </xdr:from>
    <xdr:to>
      <xdr:col>1</xdr:col>
      <xdr:colOff>763270</xdr:colOff>
      <xdr:row>32</xdr:row>
      <xdr:rowOff>208280</xdr:rowOff>
    </xdr:to>
    <xdr:pic>
      <xdr:nvPicPr>
        <xdr:cNvPr id="5" name="図 4">
          <a:extLst>
            <a:ext uri="{FF2B5EF4-FFF2-40B4-BE49-F238E27FC236}">
              <a16:creationId xmlns:a16="http://schemas.microsoft.com/office/drawing/2014/main" id="{A0E7A157-8140-406A-8C21-A9FED0A0DF3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9210"/>
          <a:ext cx="2573020" cy="2505710"/>
        </a:xfrm>
        <a:prstGeom prst="rect">
          <a:avLst/>
        </a:prstGeom>
        <a:noFill/>
        <a:ln>
          <a:noFill/>
        </a:ln>
      </xdr:spPr>
    </xdr:pic>
    <xdr:clientData/>
  </xdr:twoCellAnchor>
  <xdr:twoCellAnchor>
    <xdr:from>
      <xdr:col>8</xdr:col>
      <xdr:colOff>190500</xdr:colOff>
      <xdr:row>1</xdr:row>
      <xdr:rowOff>213360</xdr:rowOff>
    </xdr:from>
    <xdr:to>
      <xdr:col>15</xdr:col>
      <xdr:colOff>160020</xdr:colOff>
      <xdr:row>3</xdr:row>
      <xdr:rowOff>167640</xdr:rowOff>
    </xdr:to>
    <xdr:cxnSp macro="">
      <xdr:nvCxnSpPr>
        <xdr:cNvPr id="8" name="直線矢印コネクタ 7">
          <a:extLst>
            <a:ext uri="{FF2B5EF4-FFF2-40B4-BE49-F238E27FC236}">
              <a16:creationId xmlns:a16="http://schemas.microsoft.com/office/drawing/2014/main" id="{2F31ECEF-7F5B-4B7E-A705-F296342F4B6C}"/>
            </a:ext>
          </a:extLst>
        </xdr:cNvPr>
        <xdr:cNvCxnSpPr/>
      </xdr:nvCxnSpPr>
      <xdr:spPr>
        <a:xfrm flipH="1">
          <a:off x="7734300" y="441960"/>
          <a:ext cx="3512820" cy="4114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304800</xdr:colOff>
      <xdr:row>0</xdr:row>
      <xdr:rowOff>167640</xdr:rowOff>
    </xdr:from>
    <xdr:to>
      <xdr:col>17</xdr:col>
      <xdr:colOff>662940</xdr:colOff>
      <xdr:row>4</xdr:row>
      <xdr:rowOff>144780</xdr:rowOff>
    </xdr:to>
    <xdr:sp macro="" textlink="">
      <xdr:nvSpPr>
        <xdr:cNvPr id="10" name="テキスト ボックス 9">
          <a:extLst>
            <a:ext uri="{FF2B5EF4-FFF2-40B4-BE49-F238E27FC236}">
              <a16:creationId xmlns:a16="http://schemas.microsoft.com/office/drawing/2014/main" id="{7657FF64-8F65-416B-AD4E-8DB9D081E9D3}"/>
            </a:ext>
          </a:extLst>
        </xdr:cNvPr>
        <xdr:cNvSpPr txBox="1"/>
      </xdr:nvSpPr>
      <xdr:spPr>
        <a:xfrm>
          <a:off x="11391900" y="167640"/>
          <a:ext cx="169926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これはｘ単群のデータの区間推定であることに注意</a:t>
          </a:r>
        </a:p>
      </xdr:txBody>
    </xdr:sp>
    <xdr:clientData/>
  </xdr:twoCellAnchor>
  <xdr:twoCellAnchor editAs="oneCell">
    <xdr:from>
      <xdr:col>10</xdr:col>
      <xdr:colOff>6515</xdr:colOff>
      <xdr:row>24</xdr:row>
      <xdr:rowOff>175260</xdr:rowOff>
    </xdr:from>
    <xdr:to>
      <xdr:col>16</xdr:col>
      <xdr:colOff>388619</xdr:colOff>
      <xdr:row>37</xdr:row>
      <xdr:rowOff>213360</xdr:rowOff>
    </xdr:to>
    <xdr:pic>
      <xdr:nvPicPr>
        <xdr:cNvPr id="12" name="図 11">
          <a:extLst>
            <a:ext uri="{FF2B5EF4-FFF2-40B4-BE49-F238E27FC236}">
              <a16:creationId xmlns:a16="http://schemas.microsoft.com/office/drawing/2014/main" id="{F8953D2C-E133-4C38-A56F-721CF6BB0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36015" y="5935980"/>
          <a:ext cx="3788244" cy="300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259080</xdr:colOff>
      <xdr:row>15</xdr:row>
      <xdr:rowOff>15240</xdr:rowOff>
    </xdr:from>
    <xdr:to>
      <xdr:col>17</xdr:col>
      <xdr:colOff>160020</xdr:colOff>
      <xdr:row>21</xdr:row>
      <xdr:rowOff>60960</xdr:rowOff>
    </xdr:to>
    <xdr:sp macro="" textlink="">
      <xdr:nvSpPr>
        <xdr:cNvPr id="2" name="テキスト ボックス 1">
          <a:extLst>
            <a:ext uri="{FF2B5EF4-FFF2-40B4-BE49-F238E27FC236}">
              <a16:creationId xmlns:a16="http://schemas.microsoft.com/office/drawing/2014/main" id="{78D6CBE2-0B03-4866-AF78-1A8CC68BD853}"/>
            </a:ext>
          </a:extLst>
        </xdr:cNvPr>
        <xdr:cNvSpPr txBox="1"/>
      </xdr:nvSpPr>
      <xdr:spPr>
        <a:xfrm>
          <a:off x="10645140" y="3535680"/>
          <a:ext cx="1943100" cy="1424940"/>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95</a:t>
          </a:r>
          <a:r>
            <a:rPr kumimoji="1" lang="ja-JP" altLang="en-US" sz="1100"/>
            <a:t>％信頼区間、下限と上限の間にあるのは</a:t>
          </a:r>
          <a:r>
            <a:rPr kumimoji="1" lang="en-US" altLang="ja-JP" sz="1100"/>
            <a:t>95</a:t>
          </a:r>
          <a:r>
            <a:rPr kumimoji="1" lang="ja-JP" altLang="en-US" sz="1100"/>
            <a:t>％偶然区間と覚えておこう！</a:t>
          </a:r>
        </a:p>
      </xdr:txBody>
    </xdr:sp>
    <xdr:clientData/>
  </xdr:twoCellAnchor>
  <xdr:twoCellAnchor editAs="oneCell">
    <xdr:from>
      <xdr:col>9</xdr:col>
      <xdr:colOff>53340</xdr:colOff>
      <xdr:row>23</xdr:row>
      <xdr:rowOff>60960</xdr:rowOff>
    </xdr:from>
    <xdr:to>
      <xdr:col>12</xdr:col>
      <xdr:colOff>519430</xdr:colOff>
      <xdr:row>34</xdr:row>
      <xdr:rowOff>93980</xdr:rowOff>
    </xdr:to>
    <xdr:pic>
      <xdr:nvPicPr>
        <xdr:cNvPr id="4" name="図 3">
          <a:extLst>
            <a:ext uri="{FF2B5EF4-FFF2-40B4-BE49-F238E27FC236}">
              <a16:creationId xmlns:a16="http://schemas.microsoft.com/office/drawing/2014/main" id="{5C93828A-CE62-490B-A46D-5DC5FB9DB9D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00060" y="5417820"/>
          <a:ext cx="2477770" cy="2547620"/>
        </a:xfrm>
        <a:prstGeom prst="rect">
          <a:avLst/>
        </a:prstGeom>
        <a:noFill/>
        <a:ln>
          <a:noFill/>
        </a:ln>
      </xdr:spPr>
    </xdr:pic>
    <xdr:clientData/>
  </xdr:twoCellAnchor>
  <xdr:twoCellAnchor>
    <xdr:from>
      <xdr:col>8</xdr:col>
      <xdr:colOff>609600</xdr:colOff>
      <xdr:row>31</xdr:row>
      <xdr:rowOff>217170</xdr:rowOff>
    </xdr:from>
    <xdr:to>
      <xdr:col>9</xdr:col>
      <xdr:colOff>118110</xdr:colOff>
      <xdr:row>35</xdr:row>
      <xdr:rowOff>99060</xdr:rowOff>
    </xdr:to>
    <xdr:cxnSp macro="">
      <xdr:nvCxnSpPr>
        <xdr:cNvPr id="5" name="直線矢印コネクタ 4">
          <a:extLst>
            <a:ext uri="{FF2B5EF4-FFF2-40B4-BE49-F238E27FC236}">
              <a16:creationId xmlns:a16="http://schemas.microsoft.com/office/drawing/2014/main" id="{D83756EA-80A8-40E4-A2DC-C192CCB8A591}"/>
            </a:ext>
          </a:extLst>
        </xdr:cNvPr>
        <xdr:cNvCxnSpPr/>
      </xdr:nvCxnSpPr>
      <xdr:spPr>
        <a:xfrm flipV="1">
          <a:off x="7985760" y="7402830"/>
          <a:ext cx="179070" cy="796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289560</xdr:colOff>
      <xdr:row>27</xdr:row>
      <xdr:rowOff>36196</xdr:rowOff>
    </xdr:from>
    <xdr:to>
      <xdr:col>9</xdr:col>
      <xdr:colOff>66675</xdr:colOff>
      <xdr:row>35</xdr:row>
      <xdr:rowOff>68580</xdr:rowOff>
    </xdr:to>
    <xdr:cxnSp macro="">
      <xdr:nvCxnSpPr>
        <xdr:cNvPr id="6" name="直線矢印コネクタ 5">
          <a:extLst>
            <a:ext uri="{FF2B5EF4-FFF2-40B4-BE49-F238E27FC236}">
              <a16:creationId xmlns:a16="http://schemas.microsoft.com/office/drawing/2014/main" id="{84E78E00-2558-441C-B52F-A71DA1F47396}"/>
            </a:ext>
          </a:extLst>
        </xdr:cNvPr>
        <xdr:cNvCxnSpPr/>
      </xdr:nvCxnSpPr>
      <xdr:spPr>
        <a:xfrm flipV="1">
          <a:off x="7665720" y="6307456"/>
          <a:ext cx="447675" cy="186118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190500</xdr:colOff>
      <xdr:row>1</xdr:row>
      <xdr:rowOff>213360</xdr:rowOff>
    </xdr:from>
    <xdr:to>
      <xdr:col>15</xdr:col>
      <xdr:colOff>160020</xdr:colOff>
      <xdr:row>3</xdr:row>
      <xdr:rowOff>167640</xdr:rowOff>
    </xdr:to>
    <xdr:cxnSp macro="">
      <xdr:nvCxnSpPr>
        <xdr:cNvPr id="7" name="直線矢印コネクタ 6">
          <a:extLst>
            <a:ext uri="{FF2B5EF4-FFF2-40B4-BE49-F238E27FC236}">
              <a16:creationId xmlns:a16="http://schemas.microsoft.com/office/drawing/2014/main" id="{C141655A-2F4D-4CA1-9BA6-95903522C8BB}"/>
            </a:ext>
          </a:extLst>
        </xdr:cNvPr>
        <xdr:cNvCxnSpPr/>
      </xdr:nvCxnSpPr>
      <xdr:spPr>
        <a:xfrm flipH="1">
          <a:off x="7734300" y="441960"/>
          <a:ext cx="3512820" cy="4114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304800</xdr:colOff>
      <xdr:row>0</xdr:row>
      <xdr:rowOff>167640</xdr:rowOff>
    </xdr:from>
    <xdr:to>
      <xdr:col>17</xdr:col>
      <xdr:colOff>662940</xdr:colOff>
      <xdr:row>4</xdr:row>
      <xdr:rowOff>144780</xdr:rowOff>
    </xdr:to>
    <xdr:sp macro="" textlink="">
      <xdr:nvSpPr>
        <xdr:cNvPr id="8" name="テキスト ボックス 7">
          <a:extLst>
            <a:ext uri="{FF2B5EF4-FFF2-40B4-BE49-F238E27FC236}">
              <a16:creationId xmlns:a16="http://schemas.microsoft.com/office/drawing/2014/main" id="{F329A666-3A61-4C99-957E-21D4F650B587}"/>
            </a:ext>
          </a:extLst>
        </xdr:cNvPr>
        <xdr:cNvSpPr txBox="1"/>
      </xdr:nvSpPr>
      <xdr:spPr>
        <a:xfrm>
          <a:off x="11391900" y="167640"/>
          <a:ext cx="169926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これはｘ単群のデータの区間推定であることに注意</a:t>
          </a:r>
        </a:p>
      </xdr:txBody>
    </xdr:sp>
    <xdr:clientData/>
  </xdr:twoCellAnchor>
  <xdr:twoCellAnchor editAs="oneCell">
    <xdr:from>
      <xdr:col>14</xdr:col>
      <xdr:colOff>498446</xdr:colOff>
      <xdr:row>21</xdr:row>
      <xdr:rowOff>167640</xdr:rowOff>
    </xdr:from>
    <xdr:to>
      <xdr:col>20</xdr:col>
      <xdr:colOff>287743</xdr:colOff>
      <xdr:row>39</xdr:row>
      <xdr:rowOff>22586</xdr:rowOff>
    </xdr:to>
    <xdr:pic>
      <xdr:nvPicPr>
        <xdr:cNvPr id="11" name="図 10">
          <a:extLst>
            <a:ext uri="{FF2B5EF4-FFF2-40B4-BE49-F238E27FC236}">
              <a16:creationId xmlns:a16="http://schemas.microsoft.com/office/drawing/2014/main" id="{458C73F5-6FA9-403A-8CB8-8B03FA35FE7D}"/>
            </a:ext>
          </a:extLst>
        </xdr:cNvPr>
        <xdr:cNvPicPr>
          <a:picLocks noChangeAspect="1"/>
        </xdr:cNvPicPr>
      </xdr:nvPicPr>
      <xdr:blipFill>
        <a:blip xmlns:r="http://schemas.openxmlformats.org/officeDocument/2006/relationships" r:embed="rId2"/>
        <a:stretch>
          <a:fillRect/>
        </a:stretch>
      </xdr:blipFill>
      <xdr:spPr>
        <a:xfrm>
          <a:off x="11897966" y="5067300"/>
          <a:ext cx="3812657" cy="396974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259080</xdr:colOff>
      <xdr:row>15</xdr:row>
      <xdr:rowOff>15240</xdr:rowOff>
    </xdr:from>
    <xdr:to>
      <xdr:col>20</xdr:col>
      <xdr:colOff>160020</xdr:colOff>
      <xdr:row>21</xdr:row>
      <xdr:rowOff>60960</xdr:rowOff>
    </xdr:to>
    <xdr:sp macro="" textlink="">
      <xdr:nvSpPr>
        <xdr:cNvPr id="2" name="テキスト ボックス 1">
          <a:extLst>
            <a:ext uri="{FF2B5EF4-FFF2-40B4-BE49-F238E27FC236}">
              <a16:creationId xmlns:a16="http://schemas.microsoft.com/office/drawing/2014/main" id="{2915F670-2450-4707-9D2E-C56A138BA34F}"/>
            </a:ext>
          </a:extLst>
        </xdr:cNvPr>
        <xdr:cNvSpPr txBox="1"/>
      </xdr:nvSpPr>
      <xdr:spPr>
        <a:xfrm>
          <a:off x="10812780" y="3682365"/>
          <a:ext cx="1977390" cy="1483995"/>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95</a:t>
          </a:r>
          <a:r>
            <a:rPr kumimoji="1" lang="ja-JP" altLang="en-US" sz="1100"/>
            <a:t>％信頼区間、下限と上限の間にあるのは</a:t>
          </a:r>
          <a:r>
            <a:rPr kumimoji="1" lang="en-US" altLang="ja-JP" sz="1100"/>
            <a:t>95</a:t>
          </a:r>
          <a:r>
            <a:rPr kumimoji="1" lang="ja-JP" altLang="en-US" sz="1100"/>
            <a:t>％偶然区間と覚えておこう！</a:t>
          </a:r>
        </a:p>
      </xdr:txBody>
    </xdr:sp>
    <xdr:clientData/>
  </xdr:twoCellAnchor>
  <xdr:twoCellAnchor editAs="oneCell">
    <xdr:from>
      <xdr:col>10</xdr:col>
      <xdr:colOff>0</xdr:colOff>
      <xdr:row>25</xdr:row>
      <xdr:rowOff>0</xdr:rowOff>
    </xdr:from>
    <xdr:to>
      <xdr:col>17</xdr:col>
      <xdr:colOff>666839</xdr:colOff>
      <xdr:row>49</xdr:row>
      <xdr:rowOff>136886</xdr:rowOff>
    </xdr:to>
    <xdr:pic>
      <xdr:nvPicPr>
        <xdr:cNvPr id="3" name="図 2">
          <a:extLst>
            <a:ext uri="{FF2B5EF4-FFF2-40B4-BE49-F238E27FC236}">
              <a16:creationId xmlns:a16="http://schemas.microsoft.com/office/drawing/2014/main" id="{A8C07C9F-F6A7-46E0-B42F-69E6D62FBAC5}"/>
            </a:ext>
          </a:extLst>
        </xdr:cNvPr>
        <xdr:cNvPicPr>
          <a:picLocks noChangeAspect="1"/>
        </xdr:cNvPicPr>
      </xdr:nvPicPr>
      <xdr:blipFill>
        <a:blip xmlns:r="http://schemas.openxmlformats.org/officeDocument/2006/relationships" r:embed="rId1"/>
        <a:stretch>
          <a:fillRect/>
        </a:stretch>
      </xdr:blipFill>
      <xdr:spPr>
        <a:xfrm>
          <a:off x="6696075" y="5819775"/>
          <a:ext cx="5467439" cy="585188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68</xdr:row>
      <xdr:rowOff>0</xdr:rowOff>
    </xdr:from>
    <xdr:to>
      <xdr:col>2</xdr:col>
      <xdr:colOff>236220</xdr:colOff>
      <xdr:row>76</xdr:row>
      <xdr:rowOff>15240</xdr:rowOff>
    </xdr:to>
    <xdr:pic>
      <xdr:nvPicPr>
        <xdr:cNvPr id="2" name="図 1">
          <a:extLst>
            <a:ext uri="{FF2B5EF4-FFF2-40B4-BE49-F238E27FC236}">
              <a16:creationId xmlns:a16="http://schemas.microsoft.com/office/drawing/2014/main" id="{C3EDBAB2-DB52-43A6-8B73-A2B29D925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0612100"/>
          <a:ext cx="4671060" cy="1889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182880</xdr:colOff>
      <xdr:row>40</xdr:row>
      <xdr:rowOff>167640</xdr:rowOff>
    </xdr:from>
    <xdr:to>
      <xdr:col>14</xdr:col>
      <xdr:colOff>270510</xdr:colOff>
      <xdr:row>55</xdr:row>
      <xdr:rowOff>205740</xdr:rowOff>
    </xdr:to>
    <xdr:pic>
      <xdr:nvPicPr>
        <xdr:cNvPr id="3" name="図 2">
          <a:extLst>
            <a:ext uri="{FF2B5EF4-FFF2-40B4-BE49-F238E27FC236}">
              <a16:creationId xmlns:a16="http://schemas.microsoft.com/office/drawing/2014/main" id="{3A6D6436-A6B1-40D3-ACBC-FA2E757A91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07380" y="10210800"/>
          <a:ext cx="5417820" cy="5623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320040</xdr:colOff>
      <xdr:row>18</xdr:row>
      <xdr:rowOff>220980</xdr:rowOff>
    </xdr:from>
    <xdr:to>
      <xdr:col>1</xdr:col>
      <xdr:colOff>4183380</xdr:colOff>
      <xdr:row>26</xdr:row>
      <xdr:rowOff>121920</xdr:rowOff>
    </xdr:to>
    <xdr:pic>
      <xdr:nvPicPr>
        <xdr:cNvPr id="4" name="図 3">
          <a:extLst>
            <a:ext uri="{FF2B5EF4-FFF2-40B4-BE49-F238E27FC236}">
              <a16:creationId xmlns:a16="http://schemas.microsoft.com/office/drawing/2014/main" id="{2C8B3158-DCB8-49C0-99D5-7F9795C5C4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0040" y="5349240"/>
          <a:ext cx="4282440" cy="1615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266700</xdr:colOff>
      <xdr:row>28</xdr:row>
      <xdr:rowOff>91440</xdr:rowOff>
    </xdr:from>
    <xdr:to>
      <xdr:col>1</xdr:col>
      <xdr:colOff>4320540</xdr:colOff>
      <xdr:row>33</xdr:row>
      <xdr:rowOff>190500</xdr:rowOff>
    </xdr:to>
    <xdr:pic>
      <xdr:nvPicPr>
        <xdr:cNvPr id="5" name="図 4">
          <a:extLst>
            <a:ext uri="{FF2B5EF4-FFF2-40B4-BE49-F238E27FC236}">
              <a16:creationId xmlns:a16="http://schemas.microsoft.com/office/drawing/2014/main" id="{86ADE40D-5008-4594-A908-A15C5A1C0A5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7391400"/>
          <a:ext cx="4472940" cy="124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60960</xdr:colOff>
      <xdr:row>10</xdr:row>
      <xdr:rowOff>106680</xdr:rowOff>
    </xdr:from>
    <xdr:to>
      <xdr:col>12</xdr:col>
      <xdr:colOff>434340</xdr:colOff>
      <xdr:row>11</xdr:row>
      <xdr:rowOff>205740</xdr:rowOff>
    </xdr:to>
    <xdr:cxnSp macro="">
      <xdr:nvCxnSpPr>
        <xdr:cNvPr id="7" name="直線矢印コネクタ 6">
          <a:extLst>
            <a:ext uri="{FF2B5EF4-FFF2-40B4-BE49-F238E27FC236}">
              <a16:creationId xmlns:a16="http://schemas.microsoft.com/office/drawing/2014/main" id="{E5F68D2E-3664-4CBD-98CF-3CEC61EB94B3}"/>
            </a:ext>
          </a:extLst>
        </xdr:cNvPr>
        <xdr:cNvCxnSpPr/>
      </xdr:nvCxnSpPr>
      <xdr:spPr>
        <a:xfrm flipH="1" flipV="1">
          <a:off x="9806940" y="2194560"/>
          <a:ext cx="525780" cy="3314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106680</xdr:colOff>
      <xdr:row>11</xdr:row>
      <xdr:rowOff>217170</xdr:rowOff>
    </xdr:from>
    <xdr:to>
      <xdr:col>12</xdr:col>
      <xdr:colOff>419100</xdr:colOff>
      <xdr:row>12</xdr:row>
      <xdr:rowOff>106680</xdr:rowOff>
    </xdr:to>
    <xdr:cxnSp macro="">
      <xdr:nvCxnSpPr>
        <xdr:cNvPr id="8" name="直線矢印コネクタ 7">
          <a:extLst>
            <a:ext uri="{FF2B5EF4-FFF2-40B4-BE49-F238E27FC236}">
              <a16:creationId xmlns:a16="http://schemas.microsoft.com/office/drawing/2014/main" id="{2D2D7A3F-D38D-4A27-9E20-976E51305329}"/>
            </a:ext>
          </a:extLst>
        </xdr:cNvPr>
        <xdr:cNvCxnSpPr/>
      </xdr:nvCxnSpPr>
      <xdr:spPr>
        <a:xfrm flipH="1">
          <a:off x="9852660" y="2537460"/>
          <a:ext cx="464820" cy="5029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1516380</xdr:colOff>
      <xdr:row>7</xdr:row>
      <xdr:rowOff>30480</xdr:rowOff>
    </xdr:from>
    <xdr:to>
      <xdr:col>0</xdr:col>
      <xdr:colOff>4889500</xdr:colOff>
      <xdr:row>7</xdr:row>
      <xdr:rowOff>1295400</xdr:rowOff>
    </xdr:to>
    <xdr:pic>
      <xdr:nvPicPr>
        <xdr:cNvPr id="3" name="図 2">
          <a:extLst>
            <a:ext uri="{FF2B5EF4-FFF2-40B4-BE49-F238E27FC236}">
              <a16:creationId xmlns:a16="http://schemas.microsoft.com/office/drawing/2014/main" id="{C2D81A36-C669-4058-BBA7-B15D599263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6380" y="6789420"/>
          <a:ext cx="3373120" cy="1264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1684019</xdr:colOff>
      <xdr:row>9</xdr:row>
      <xdr:rowOff>91440</xdr:rowOff>
    </xdr:from>
    <xdr:to>
      <xdr:col>0</xdr:col>
      <xdr:colOff>4296482</xdr:colOff>
      <xdr:row>9</xdr:row>
      <xdr:rowOff>876300</xdr:rowOff>
    </xdr:to>
    <xdr:pic>
      <xdr:nvPicPr>
        <xdr:cNvPr id="5" name="図 4">
          <a:extLst>
            <a:ext uri="{FF2B5EF4-FFF2-40B4-BE49-F238E27FC236}">
              <a16:creationId xmlns:a16="http://schemas.microsoft.com/office/drawing/2014/main" id="{556B58AB-A2DC-4B21-A4E7-245C8E1865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4019" y="8191500"/>
          <a:ext cx="2612463" cy="784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510540</xdr:colOff>
      <xdr:row>19</xdr:row>
      <xdr:rowOff>60960</xdr:rowOff>
    </xdr:from>
    <xdr:to>
      <xdr:col>0</xdr:col>
      <xdr:colOff>4876800</xdr:colOff>
      <xdr:row>19</xdr:row>
      <xdr:rowOff>3385727</xdr:rowOff>
    </xdr:to>
    <xdr:pic>
      <xdr:nvPicPr>
        <xdr:cNvPr id="6" name="図 5" descr="sim">
          <a:extLst>
            <a:ext uri="{FF2B5EF4-FFF2-40B4-BE49-F238E27FC236}">
              <a16:creationId xmlns:a16="http://schemas.microsoft.com/office/drawing/2014/main" id="{CA162F24-28D2-4C1A-BA56-FB112CC908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0540" y="14942820"/>
          <a:ext cx="4366260" cy="3324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4366260</xdr:colOff>
      <xdr:row>46</xdr:row>
      <xdr:rowOff>228600</xdr:rowOff>
    </xdr:to>
    <xdr:pic>
      <xdr:nvPicPr>
        <xdr:cNvPr id="7" name="図 6" descr="sim">
          <a:extLst>
            <a:ext uri="{FF2B5EF4-FFF2-40B4-BE49-F238E27FC236}">
              <a16:creationId xmlns:a16="http://schemas.microsoft.com/office/drawing/2014/main" id="{FE2B047B-9361-47B4-8099-24A69BF89CB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7820620"/>
          <a:ext cx="4366260" cy="2651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3726180</xdr:colOff>
      <xdr:row>101</xdr:row>
      <xdr:rowOff>99060</xdr:rowOff>
    </xdr:to>
    <xdr:pic>
      <xdr:nvPicPr>
        <xdr:cNvPr id="8" name="図 7" descr="power">
          <a:extLst>
            <a:ext uri="{FF2B5EF4-FFF2-40B4-BE49-F238E27FC236}">
              <a16:creationId xmlns:a16="http://schemas.microsoft.com/office/drawing/2014/main" id="{D05FC071-C0E3-419F-8FE1-571C3FABF9A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56647080"/>
          <a:ext cx="3726180" cy="4213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102</xdr:row>
      <xdr:rowOff>0</xdr:rowOff>
    </xdr:from>
    <xdr:to>
      <xdr:col>0</xdr:col>
      <xdr:colOff>3726180</xdr:colOff>
      <xdr:row>120</xdr:row>
      <xdr:rowOff>99060</xdr:rowOff>
    </xdr:to>
    <xdr:pic>
      <xdr:nvPicPr>
        <xdr:cNvPr id="9" name="図 8" descr="power">
          <a:extLst>
            <a:ext uri="{FF2B5EF4-FFF2-40B4-BE49-F238E27FC236}">
              <a16:creationId xmlns:a16="http://schemas.microsoft.com/office/drawing/2014/main" id="{7BBEB42D-4871-423D-9D35-291DC0838A3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60990480"/>
          <a:ext cx="3726180" cy="4213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3726180</xdr:colOff>
      <xdr:row>139</xdr:row>
      <xdr:rowOff>99060</xdr:rowOff>
    </xdr:to>
    <xdr:pic>
      <xdr:nvPicPr>
        <xdr:cNvPr id="10" name="図 9" descr="power">
          <a:extLst>
            <a:ext uri="{FF2B5EF4-FFF2-40B4-BE49-F238E27FC236}">
              <a16:creationId xmlns:a16="http://schemas.microsoft.com/office/drawing/2014/main" id="{D3D4D968-CBE3-4921-BBA4-482F515C3CF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65333880"/>
          <a:ext cx="3726180" cy="4213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140</xdr:row>
      <xdr:rowOff>0</xdr:rowOff>
    </xdr:from>
    <xdr:to>
      <xdr:col>0</xdr:col>
      <xdr:colOff>3726180</xdr:colOff>
      <xdr:row>158</xdr:row>
      <xdr:rowOff>99060</xdr:rowOff>
    </xdr:to>
    <xdr:pic>
      <xdr:nvPicPr>
        <xdr:cNvPr id="12" name="図 11" descr="power">
          <a:extLst>
            <a:ext uri="{FF2B5EF4-FFF2-40B4-BE49-F238E27FC236}">
              <a16:creationId xmlns:a16="http://schemas.microsoft.com/office/drawing/2014/main" id="{EEE2DF2B-3455-4D4F-84CA-BEA136BFAF4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69677280"/>
          <a:ext cx="3726180" cy="4213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178</xdr:row>
      <xdr:rowOff>0</xdr:rowOff>
    </xdr:from>
    <xdr:to>
      <xdr:col>0</xdr:col>
      <xdr:colOff>3071404</xdr:colOff>
      <xdr:row>178</xdr:row>
      <xdr:rowOff>1028700</xdr:rowOff>
    </xdr:to>
    <xdr:pic>
      <xdr:nvPicPr>
        <xdr:cNvPr id="13" name="図 12">
          <a:extLst>
            <a:ext uri="{FF2B5EF4-FFF2-40B4-BE49-F238E27FC236}">
              <a16:creationId xmlns:a16="http://schemas.microsoft.com/office/drawing/2014/main" id="{4417A312-66C8-488D-90FF-27257FDF8CC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86121240"/>
          <a:ext cx="3071404"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181</xdr:row>
      <xdr:rowOff>0</xdr:rowOff>
    </xdr:from>
    <xdr:to>
      <xdr:col>0</xdr:col>
      <xdr:colOff>3962400</xdr:colOff>
      <xdr:row>181</xdr:row>
      <xdr:rowOff>464820</xdr:rowOff>
    </xdr:to>
    <xdr:pic>
      <xdr:nvPicPr>
        <xdr:cNvPr id="15" name="図 14">
          <a:extLst>
            <a:ext uri="{FF2B5EF4-FFF2-40B4-BE49-F238E27FC236}">
              <a16:creationId xmlns:a16="http://schemas.microsoft.com/office/drawing/2014/main" id="{BCBA119B-A9BF-43D6-A5BE-9DA4211522F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88117680"/>
          <a:ext cx="396240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198</xdr:row>
      <xdr:rowOff>0</xdr:rowOff>
    </xdr:from>
    <xdr:to>
      <xdr:col>0</xdr:col>
      <xdr:colOff>2514600</xdr:colOff>
      <xdr:row>198</xdr:row>
      <xdr:rowOff>533400</xdr:rowOff>
    </xdr:to>
    <xdr:pic>
      <xdr:nvPicPr>
        <xdr:cNvPr id="16" name="図 15">
          <a:extLst>
            <a:ext uri="{FF2B5EF4-FFF2-40B4-BE49-F238E27FC236}">
              <a16:creationId xmlns:a16="http://schemas.microsoft.com/office/drawing/2014/main" id="{DE3BD2DB-6F5A-4DDA-B441-CCC4AAA3EE24}"/>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94267020"/>
          <a:ext cx="2514600"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201</xdr:row>
      <xdr:rowOff>0</xdr:rowOff>
    </xdr:from>
    <xdr:to>
      <xdr:col>0</xdr:col>
      <xdr:colOff>4297680</xdr:colOff>
      <xdr:row>201</xdr:row>
      <xdr:rowOff>541020</xdr:rowOff>
    </xdr:to>
    <xdr:pic>
      <xdr:nvPicPr>
        <xdr:cNvPr id="17" name="図 16">
          <a:extLst>
            <a:ext uri="{FF2B5EF4-FFF2-40B4-BE49-F238E27FC236}">
              <a16:creationId xmlns:a16="http://schemas.microsoft.com/office/drawing/2014/main" id="{EE3A4504-A365-43F0-9D67-7068104C8397}"/>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95089980"/>
          <a:ext cx="429768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203</xdr:row>
      <xdr:rowOff>0</xdr:rowOff>
    </xdr:from>
    <xdr:to>
      <xdr:col>0</xdr:col>
      <xdr:colOff>1813560</xdr:colOff>
      <xdr:row>203</xdr:row>
      <xdr:rowOff>403860</xdr:rowOff>
    </xdr:to>
    <xdr:pic>
      <xdr:nvPicPr>
        <xdr:cNvPr id="18" name="図 17">
          <a:extLst>
            <a:ext uri="{FF2B5EF4-FFF2-40B4-BE49-F238E27FC236}">
              <a16:creationId xmlns:a16="http://schemas.microsoft.com/office/drawing/2014/main" id="{D6066539-7143-4A7C-92D7-A34831B8703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95638620"/>
          <a:ext cx="1813560" cy="403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206</xdr:row>
      <xdr:rowOff>0</xdr:rowOff>
    </xdr:from>
    <xdr:to>
      <xdr:col>0</xdr:col>
      <xdr:colOff>3078480</xdr:colOff>
      <xdr:row>206</xdr:row>
      <xdr:rowOff>464820</xdr:rowOff>
    </xdr:to>
    <xdr:pic>
      <xdr:nvPicPr>
        <xdr:cNvPr id="19" name="図 18">
          <a:extLst>
            <a:ext uri="{FF2B5EF4-FFF2-40B4-BE49-F238E27FC236}">
              <a16:creationId xmlns:a16="http://schemas.microsoft.com/office/drawing/2014/main" id="{028456BC-C03C-4D7C-8922-4658FDCF967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0" y="96461580"/>
          <a:ext cx="307848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208</xdr:row>
      <xdr:rowOff>0</xdr:rowOff>
    </xdr:from>
    <xdr:to>
      <xdr:col>0</xdr:col>
      <xdr:colOff>3017520</xdr:colOff>
      <xdr:row>208</xdr:row>
      <xdr:rowOff>457200</xdr:rowOff>
    </xdr:to>
    <xdr:pic>
      <xdr:nvPicPr>
        <xdr:cNvPr id="20" name="図 19">
          <a:extLst>
            <a:ext uri="{FF2B5EF4-FFF2-40B4-BE49-F238E27FC236}">
              <a16:creationId xmlns:a16="http://schemas.microsoft.com/office/drawing/2014/main" id="{A002971E-4E96-4525-9389-0DB077D3C884}"/>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97010220"/>
          <a:ext cx="301752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214</xdr:row>
      <xdr:rowOff>0</xdr:rowOff>
    </xdr:from>
    <xdr:to>
      <xdr:col>0</xdr:col>
      <xdr:colOff>2788920</xdr:colOff>
      <xdr:row>214</xdr:row>
      <xdr:rowOff>449580</xdr:rowOff>
    </xdr:to>
    <xdr:pic>
      <xdr:nvPicPr>
        <xdr:cNvPr id="21" name="図 20">
          <a:extLst>
            <a:ext uri="{FF2B5EF4-FFF2-40B4-BE49-F238E27FC236}">
              <a16:creationId xmlns:a16="http://schemas.microsoft.com/office/drawing/2014/main" id="{26031891-EA50-4CE9-8D2C-ED96D13B1B84}"/>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0" y="104348280"/>
          <a:ext cx="2788920" cy="449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216</xdr:row>
      <xdr:rowOff>0</xdr:rowOff>
    </xdr:from>
    <xdr:to>
      <xdr:col>0</xdr:col>
      <xdr:colOff>2049780</xdr:colOff>
      <xdr:row>216</xdr:row>
      <xdr:rowOff>381000</xdr:rowOff>
    </xdr:to>
    <xdr:pic>
      <xdr:nvPicPr>
        <xdr:cNvPr id="22" name="図 21">
          <a:extLst>
            <a:ext uri="{FF2B5EF4-FFF2-40B4-BE49-F238E27FC236}">
              <a16:creationId xmlns:a16="http://schemas.microsoft.com/office/drawing/2014/main" id="{F18797C7-4562-4BDB-B807-5D27B5904A45}"/>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104896920"/>
          <a:ext cx="204978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218</xdr:row>
      <xdr:rowOff>0</xdr:rowOff>
    </xdr:from>
    <xdr:to>
      <xdr:col>0</xdr:col>
      <xdr:colOff>1645920</xdr:colOff>
      <xdr:row>220</xdr:row>
      <xdr:rowOff>30480</xdr:rowOff>
    </xdr:to>
    <xdr:pic>
      <xdr:nvPicPr>
        <xdr:cNvPr id="23" name="図 22">
          <a:extLst>
            <a:ext uri="{FF2B5EF4-FFF2-40B4-BE49-F238E27FC236}">
              <a16:creationId xmlns:a16="http://schemas.microsoft.com/office/drawing/2014/main" id="{CA4CF689-EBC5-47CD-A68B-1CF3E1FA542C}"/>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105445560"/>
          <a:ext cx="1645920"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221</xdr:row>
      <xdr:rowOff>0</xdr:rowOff>
    </xdr:from>
    <xdr:to>
      <xdr:col>0</xdr:col>
      <xdr:colOff>1181100</xdr:colOff>
      <xdr:row>221</xdr:row>
      <xdr:rowOff>266700</xdr:rowOff>
    </xdr:to>
    <xdr:pic>
      <xdr:nvPicPr>
        <xdr:cNvPr id="24" name="図 23">
          <a:extLst>
            <a:ext uri="{FF2B5EF4-FFF2-40B4-BE49-F238E27FC236}">
              <a16:creationId xmlns:a16="http://schemas.microsoft.com/office/drawing/2014/main" id="{5F4E94B4-18D4-46D2-81E9-4E72ED10AB2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106268520"/>
          <a:ext cx="118110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167640</xdr:colOff>
      <xdr:row>9</xdr:row>
      <xdr:rowOff>45720</xdr:rowOff>
    </xdr:from>
    <xdr:to>
      <xdr:col>0</xdr:col>
      <xdr:colOff>5593080</xdr:colOff>
      <xdr:row>9</xdr:row>
      <xdr:rowOff>1661160</xdr:rowOff>
    </xdr:to>
    <xdr:pic>
      <xdr:nvPicPr>
        <xdr:cNvPr id="3" name="図 2">
          <a:extLst>
            <a:ext uri="{FF2B5EF4-FFF2-40B4-BE49-F238E27FC236}">
              <a16:creationId xmlns:a16="http://schemas.microsoft.com/office/drawing/2014/main" id="{6B8D1C8C-F75C-4345-83F8-FA2DB8CBB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4762500"/>
          <a:ext cx="5425440" cy="1615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3810</xdr:colOff>
      <xdr:row>2</xdr:row>
      <xdr:rowOff>26670</xdr:rowOff>
    </xdr:from>
    <xdr:to>
      <xdr:col>15</xdr:col>
      <xdr:colOff>259080</xdr:colOff>
      <xdr:row>8</xdr:row>
      <xdr:rowOff>38100</xdr:rowOff>
    </xdr:to>
    <xdr:pic>
      <xdr:nvPicPr>
        <xdr:cNvPr id="2" name="図 1">
          <a:extLst>
            <a:ext uri="{FF2B5EF4-FFF2-40B4-BE49-F238E27FC236}">
              <a16:creationId xmlns:a16="http://schemas.microsoft.com/office/drawing/2014/main" id="{05FBDF84-7FA0-40FC-87E1-65CB215630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63150" y="476250"/>
          <a:ext cx="2358390" cy="1375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659130</xdr:colOff>
      <xdr:row>2</xdr:row>
      <xdr:rowOff>11430</xdr:rowOff>
    </xdr:from>
    <xdr:to>
      <xdr:col>21</xdr:col>
      <xdr:colOff>571500</xdr:colOff>
      <xdr:row>13</xdr:row>
      <xdr:rowOff>19050</xdr:rowOff>
    </xdr:to>
    <xdr:pic>
      <xdr:nvPicPr>
        <xdr:cNvPr id="3" name="図 2">
          <a:extLst>
            <a:ext uri="{FF2B5EF4-FFF2-40B4-BE49-F238E27FC236}">
              <a16:creationId xmlns:a16="http://schemas.microsoft.com/office/drawing/2014/main" id="{2B6B2745-C554-4D98-B2ED-C6519CDFE8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21590" y="461010"/>
          <a:ext cx="4118610" cy="249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468630</xdr:colOff>
      <xdr:row>14</xdr:row>
      <xdr:rowOff>7620</xdr:rowOff>
    </xdr:from>
    <xdr:to>
      <xdr:col>11</xdr:col>
      <xdr:colOff>26670</xdr:colOff>
      <xdr:row>15</xdr:row>
      <xdr:rowOff>220980</xdr:rowOff>
    </xdr:to>
    <xdr:pic>
      <xdr:nvPicPr>
        <xdr:cNvPr id="4" name="図 3">
          <a:extLst>
            <a:ext uri="{FF2B5EF4-FFF2-40B4-BE49-F238E27FC236}">
              <a16:creationId xmlns:a16="http://schemas.microsoft.com/office/drawing/2014/main" id="{8B6C0CCD-D96D-406D-9341-48805C81FC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22770" y="3169920"/>
          <a:ext cx="23622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369570</xdr:colOff>
      <xdr:row>17</xdr:row>
      <xdr:rowOff>167640</xdr:rowOff>
    </xdr:from>
    <xdr:to>
      <xdr:col>11</xdr:col>
      <xdr:colOff>571500</xdr:colOff>
      <xdr:row>27</xdr:row>
      <xdr:rowOff>102870</xdr:rowOff>
    </xdr:to>
    <xdr:pic>
      <xdr:nvPicPr>
        <xdr:cNvPr id="6" name="図 5">
          <a:extLst>
            <a:ext uri="{FF2B5EF4-FFF2-40B4-BE49-F238E27FC236}">
              <a16:creationId xmlns:a16="http://schemas.microsoft.com/office/drawing/2014/main" id="{CBCD223F-94F7-4107-93F7-B44A13E2021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823710" y="4015740"/>
          <a:ext cx="3006090" cy="2305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99060</xdr:colOff>
      <xdr:row>28</xdr:row>
      <xdr:rowOff>15240</xdr:rowOff>
    </xdr:from>
    <xdr:to>
      <xdr:col>9</xdr:col>
      <xdr:colOff>14116</xdr:colOff>
      <xdr:row>48</xdr:row>
      <xdr:rowOff>99060</xdr:rowOff>
    </xdr:to>
    <xdr:pic>
      <xdr:nvPicPr>
        <xdr:cNvPr id="8" name="図 7">
          <a:extLst>
            <a:ext uri="{FF2B5EF4-FFF2-40B4-BE49-F238E27FC236}">
              <a16:creationId xmlns:a16="http://schemas.microsoft.com/office/drawing/2014/main" id="{5821C883-6074-4E1E-9754-AF47D1147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10740" y="6736080"/>
          <a:ext cx="5409076" cy="4747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342900</xdr:colOff>
      <xdr:row>34</xdr:row>
      <xdr:rowOff>0</xdr:rowOff>
    </xdr:from>
    <xdr:to>
      <xdr:col>18</xdr:col>
      <xdr:colOff>213360</xdr:colOff>
      <xdr:row>41</xdr:row>
      <xdr:rowOff>45720</xdr:rowOff>
    </xdr:to>
    <xdr:pic>
      <xdr:nvPicPr>
        <xdr:cNvPr id="11" name="図 10">
          <a:extLst>
            <a:ext uri="{FF2B5EF4-FFF2-40B4-BE49-F238E27FC236}">
              <a16:creationId xmlns:a16="http://schemas.microsoft.com/office/drawing/2014/main" id="{A1D50563-0E17-4C17-8913-E0159C86C1D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848600" y="8183880"/>
          <a:ext cx="5905500" cy="1645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69</xdr:row>
      <xdr:rowOff>0</xdr:rowOff>
    </xdr:from>
    <xdr:to>
      <xdr:col>1</xdr:col>
      <xdr:colOff>3790950</xdr:colOff>
      <xdr:row>78</xdr:row>
      <xdr:rowOff>201929</xdr:rowOff>
    </xdr:to>
    <xdr:pic>
      <xdr:nvPicPr>
        <xdr:cNvPr id="2" name="図 1">
          <a:extLst>
            <a:ext uri="{FF2B5EF4-FFF2-40B4-BE49-F238E27FC236}">
              <a16:creationId xmlns:a16="http://schemas.microsoft.com/office/drawing/2014/main" id="{4884CDF0-91BC-4A39-840E-E17E52483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 y="141046200"/>
          <a:ext cx="3790950"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133</xdr:row>
      <xdr:rowOff>0</xdr:rowOff>
    </xdr:from>
    <xdr:to>
      <xdr:col>1</xdr:col>
      <xdr:colOff>3810000</xdr:colOff>
      <xdr:row>149</xdr:row>
      <xdr:rowOff>38101</xdr:rowOff>
    </xdr:to>
    <xdr:pic>
      <xdr:nvPicPr>
        <xdr:cNvPr id="3" name="図 2">
          <a:extLst>
            <a:ext uri="{FF2B5EF4-FFF2-40B4-BE49-F238E27FC236}">
              <a16:creationId xmlns:a16="http://schemas.microsoft.com/office/drawing/2014/main" id="{DCFA2A58-E01C-412D-AF03-06FF959D20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1040" y="253502160"/>
          <a:ext cx="3810000" cy="369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169</xdr:row>
      <xdr:rowOff>0</xdr:rowOff>
    </xdr:from>
    <xdr:to>
      <xdr:col>1</xdr:col>
      <xdr:colOff>3771900</xdr:colOff>
      <xdr:row>185</xdr:row>
      <xdr:rowOff>19049</xdr:rowOff>
    </xdr:to>
    <xdr:pic>
      <xdr:nvPicPr>
        <xdr:cNvPr id="4" name="図 3">
          <a:extLst>
            <a:ext uri="{FF2B5EF4-FFF2-40B4-BE49-F238E27FC236}">
              <a16:creationId xmlns:a16="http://schemas.microsoft.com/office/drawing/2014/main" id="{E9C11B92-3736-4762-A922-1162C48DDE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1040" y="303870360"/>
          <a:ext cx="3771900" cy="3676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0</xdr:row>
      <xdr:rowOff>205740</xdr:rowOff>
    </xdr:from>
    <xdr:to>
      <xdr:col>16</xdr:col>
      <xdr:colOff>144780</xdr:colOff>
      <xdr:row>12</xdr:row>
      <xdr:rowOff>220980</xdr:rowOff>
    </xdr:to>
    <xdr:sp macro="" textlink="">
      <xdr:nvSpPr>
        <xdr:cNvPr id="2" name="テキスト ボックス 1">
          <a:extLst>
            <a:ext uri="{FF2B5EF4-FFF2-40B4-BE49-F238E27FC236}">
              <a16:creationId xmlns:a16="http://schemas.microsoft.com/office/drawing/2014/main" id="{5FF0D72C-8FDA-4359-BA1F-8115922BAE08}"/>
            </a:ext>
          </a:extLst>
        </xdr:cNvPr>
        <xdr:cNvSpPr txBox="1"/>
      </xdr:nvSpPr>
      <xdr:spPr>
        <a:xfrm>
          <a:off x="708660" y="205740"/>
          <a:ext cx="10165080" cy="2758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mn-lt"/>
              <a:ea typeface="+mn-ea"/>
              <a:cs typeface="+mn-cs"/>
            </a:rPr>
            <a:t> 量的変数を量的変数・質的変数で説明するのが回帰分析。</a:t>
          </a:r>
          <a:endParaRPr lang="en-US" altLang="ja-JP"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mn-lt"/>
              <a:ea typeface="+mn-ea"/>
              <a:cs typeface="+mn-cs"/>
            </a:rPr>
            <a:t>説明したい変数（従属変数）が質的変数の場合に用いるのがロジスティック回帰分析。</a:t>
          </a:r>
          <a:endParaRPr lang="en-US" altLang="ja-JP"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  昔は，説明変数が量的変数か質的変数かによって分散分析や数量化</a:t>
          </a:r>
          <a:r>
            <a:rPr lang="en-US" altLang="ja-JP" sz="1100" b="0" i="0">
              <a:solidFill>
                <a:schemeClr val="dk1"/>
              </a:solidFill>
              <a:effectLst/>
              <a:latin typeface="+mn-lt"/>
              <a:ea typeface="+mn-ea"/>
              <a:cs typeface="+mn-cs"/>
            </a:rPr>
            <a:t>I</a:t>
          </a:r>
          <a:r>
            <a:rPr lang="ja-JP" altLang="en-US" sz="1100" b="0" i="0">
              <a:solidFill>
                <a:schemeClr val="dk1"/>
              </a:solidFill>
              <a:effectLst/>
              <a:latin typeface="+mn-lt"/>
              <a:ea typeface="+mn-ea"/>
              <a:cs typeface="+mn-cs"/>
            </a:rPr>
            <a:t>類など様々に分類されていましたが，現在では説明変数が量的変数でも質的変数でも，その両方を含む場合でもすべて線型回帰分析（線型モデル）の枠組みで理論化されるようになった。しかし，説明変数が質的変数で，従属変数が量的変数の場合のみ，線型回帰分析のサブグループとしての分散分析という名称が用いられることが多い。</a:t>
          </a:r>
          <a:endParaRPr lang="en-US" altLang="ja-JP" sz="1100" b="0" i="0">
            <a:solidFill>
              <a:schemeClr val="dk1"/>
            </a:solidFill>
            <a:effectLst/>
            <a:latin typeface="+mn-lt"/>
            <a:ea typeface="+mn-ea"/>
            <a:cs typeface="+mn-cs"/>
          </a:endParaRPr>
        </a:p>
        <a:p>
          <a:endParaRPr lang="ja-JP" altLang="en-US"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 ロジスティック回帰モデルは，線型回帰モデルを拡張した一般化線型モデル（</a:t>
          </a:r>
          <a:r>
            <a:rPr lang="en-US" altLang="ja-JP" sz="1100" b="0" i="0">
              <a:solidFill>
                <a:schemeClr val="dk1"/>
              </a:solidFill>
              <a:effectLst/>
              <a:latin typeface="+mn-lt"/>
              <a:ea typeface="+mn-ea"/>
              <a:cs typeface="+mn-cs"/>
            </a:rPr>
            <a:t>general linear model, GLM</a:t>
          </a:r>
          <a:r>
            <a:rPr lang="ja-JP" altLang="en-US" sz="1100" b="0" i="0">
              <a:solidFill>
                <a:schemeClr val="dk1"/>
              </a:solidFill>
              <a:effectLst/>
              <a:latin typeface="+mn-lt"/>
              <a:ea typeface="+mn-ea"/>
              <a:cs typeface="+mn-cs"/>
            </a:rPr>
            <a:t>）に含まれます．</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一般化線形モデルの枠組みによってもっと幅広い解析が可能になる。データや要因の在り方を確率的に捉えるか、否かの違いが</a:t>
          </a:r>
          <a:r>
            <a:rPr lang="en-US" altLang="ja-JP" sz="1100" b="0" i="0">
              <a:solidFill>
                <a:schemeClr val="dk1"/>
              </a:solidFill>
              <a:effectLst/>
              <a:latin typeface="+mn-lt"/>
              <a:ea typeface="+mn-ea"/>
              <a:cs typeface="+mn-cs"/>
            </a:rPr>
            <a:t>GLM</a:t>
          </a:r>
          <a:r>
            <a:rPr lang="ja-JP" altLang="en-US" sz="1100" b="0" i="0">
              <a:solidFill>
                <a:schemeClr val="dk1"/>
              </a:solidFill>
              <a:effectLst/>
              <a:latin typeface="+mn-lt"/>
              <a:ea typeface="+mn-ea"/>
              <a:cs typeface="+mn-cs"/>
            </a:rPr>
            <a:t>の特殊形として、これまで使われてきた統計手法の分類でのそれら（固定的な見方）があると考えられるようになったのです。</a:t>
          </a:r>
          <a:endParaRPr lang="en-US" altLang="ja-JP" sz="1100" b="0" i="0">
            <a:solidFill>
              <a:schemeClr val="dk1"/>
            </a:solidFill>
            <a:effectLst/>
            <a:latin typeface="+mn-lt"/>
            <a:ea typeface="+mn-ea"/>
            <a:cs typeface="+mn-cs"/>
          </a:endParaRPr>
        </a:p>
        <a:p>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ここではロジスティック回帰モデルだけにふれることにします．ロジスティック回帰モデルは，従属変数</a:t>
          </a:r>
          <a:r>
            <a:rPr lang="en-US" altLang="ja-JP" sz="1100" b="0" i="0">
              <a:solidFill>
                <a:schemeClr val="dk1"/>
              </a:solidFill>
              <a:effectLst/>
              <a:latin typeface="+mn-lt"/>
              <a:ea typeface="+mn-ea"/>
              <a:cs typeface="+mn-cs"/>
            </a:rPr>
            <a:t>Y</a:t>
          </a:r>
          <a:r>
            <a:rPr lang="ja-JP" altLang="en-US" sz="1100" b="0" i="0">
              <a:solidFill>
                <a:schemeClr val="dk1"/>
              </a:solidFill>
              <a:effectLst/>
              <a:latin typeface="+mn-lt"/>
              <a:ea typeface="+mn-ea"/>
              <a:cs typeface="+mn-cs"/>
            </a:rPr>
            <a:t>が</a:t>
          </a:r>
          <a:r>
            <a:rPr lang="en-US" altLang="ja-JP" sz="1100" b="0" i="0">
              <a:solidFill>
                <a:schemeClr val="dk1"/>
              </a:solidFill>
              <a:effectLst/>
              <a:latin typeface="+mn-lt"/>
              <a:ea typeface="+mn-ea"/>
              <a:cs typeface="+mn-cs"/>
            </a:rPr>
            <a:t>2</a:t>
          </a:r>
          <a:r>
            <a:rPr lang="ja-JP" altLang="en-US" sz="1100" b="0" i="0">
              <a:solidFill>
                <a:schemeClr val="dk1"/>
              </a:solidFill>
              <a:effectLst/>
              <a:latin typeface="+mn-lt"/>
              <a:ea typeface="+mn-ea"/>
              <a:cs typeface="+mn-cs"/>
            </a:rPr>
            <a:t>値変数のときに使うモデルです．</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100" b="0" i="0">
            <a:solidFill>
              <a:schemeClr val="dk1"/>
            </a:solidFill>
            <a:effectLst/>
            <a:latin typeface="+mn-lt"/>
            <a:ea typeface="+mn-ea"/>
            <a:cs typeface="+mn-cs"/>
          </a:endParaRPr>
        </a:p>
        <a:p>
          <a:endParaRPr kumimoji="1" lang="ja-JP" altLang="en-US" sz="1100"/>
        </a:p>
      </xdr:txBody>
    </xdr:sp>
    <xdr:clientData/>
  </xdr:twoCellAnchor>
  <xdr:twoCellAnchor editAs="oneCell">
    <xdr:from>
      <xdr:col>1</xdr:col>
      <xdr:colOff>38100</xdr:colOff>
      <xdr:row>13</xdr:row>
      <xdr:rowOff>30480</xdr:rowOff>
    </xdr:from>
    <xdr:to>
      <xdr:col>1</xdr:col>
      <xdr:colOff>4709160</xdr:colOff>
      <xdr:row>20</xdr:row>
      <xdr:rowOff>213360</xdr:rowOff>
    </xdr:to>
    <xdr:pic>
      <xdr:nvPicPr>
        <xdr:cNvPr id="4" name="図 3">
          <a:extLst>
            <a:ext uri="{FF2B5EF4-FFF2-40B4-BE49-F238E27FC236}">
              <a16:creationId xmlns:a16="http://schemas.microsoft.com/office/drawing/2014/main" id="{BB260DA4-ED18-45B5-B192-5F4047B0F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8660" y="3002280"/>
          <a:ext cx="4671060" cy="1783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xdr:row>
      <xdr:rowOff>0</xdr:rowOff>
    </xdr:from>
    <xdr:to>
      <xdr:col>1</xdr:col>
      <xdr:colOff>6515100</xdr:colOff>
      <xdr:row>47</xdr:row>
      <xdr:rowOff>3512820</xdr:rowOff>
    </xdr:to>
    <xdr:pic>
      <xdr:nvPicPr>
        <xdr:cNvPr id="5" name="図 4">
          <a:hlinkClick xmlns:r="http://schemas.openxmlformats.org/officeDocument/2006/relationships" r:id="rId2"/>
          <a:extLst>
            <a:ext uri="{FF2B5EF4-FFF2-40B4-BE49-F238E27FC236}">
              <a16:creationId xmlns:a16="http://schemas.microsoft.com/office/drawing/2014/main" id="{5F59DC37-F8E5-4647-8DFB-383F14E976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0560" y="41315640"/>
          <a:ext cx="6515100" cy="3741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51</xdr:row>
      <xdr:rowOff>0</xdr:rowOff>
    </xdr:from>
    <xdr:to>
      <xdr:col>1</xdr:col>
      <xdr:colOff>1706880</xdr:colOff>
      <xdr:row>52</xdr:row>
      <xdr:rowOff>182880</xdr:rowOff>
    </xdr:to>
    <xdr:pic>
      <xdr:nvPicPr>
        <xdr:cNvPr id="6" name="図 5">
          <a:hlinkClick xmlns:r="http://schemas.openxmlformats.org/officeDocument/2006/relationships" r:id="rId4"/>
          <a:extLst>
            <a:ext uri="{FF2B5EF4-FFF2-40B4-BE49-F238E27FC236}">
              <a16:creationId xmlns:a16="http://schemas.microsoft.com/office/drawing/2014/main" id="{3DFB1A7A-BAFE-4AF2-BD9D-7A2FB5F36E9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0560" y="47777400"/>
          <a:ext cx="1706880" cy="640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67</xdr:row>
      <xdr:rowOff>0</xdr:rowOff>
    </xdr:from>
    <xdr:to>
      <xdr:col>1</xdr:col>
      <xdr:colOff>6484620</xdr:colOff>
      <xdr:row>67</xdr:row>
      <xdr:rowOff>1668780</xdr:rowOff>
    </xdr:to>
    <xdr:pic>
      <xdr:nvPicPr>
        <xdr:cNvPr id="7" name="図 6">
          <a:hlinkClick xmlns:r="http://schemas.openxmlformats.org/officeDocument/2006/relationships" r:id="rId6"/>
          <a:extLst>
            <a:ext uri="{FF2B5EF4-FFF2-40B4-BE49-F238E27FC236}">
              <a16:creationId xmlns:a16="http://schemas.microsoft.com/office/drawing/2014/main" id="{B0024359-2C6F-42E9-A8EC-067C03AADB6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70560" y="72496680"/>
          <a:ext cx="6484620" cy="1661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106</xdr:row>
      <xdr:rowOff>0</xdr:rowOff>
    </xdr:from>
    <xdr:to>
      <xdr:col>1</xdr:col>
      <xdr:colOff>4716780</xdr:colOff>
      <xdr:row>107</xdr:row>
      <xdr:rowOff>3817620</xdr:rowOff>
    </xdr:to>
    <xdr:pic>
      <xdr:nvPicPr>
        <xdr:cNvPr id="8" name="図 7">
          <a:hlinkClick xmlns:r="http://schemas.openxmlformats.org/officeDocument/2006/relationships" r:id="rId8"/>
          <a:extLst>
            <a:ext uri="{FF2B5EF4-FFF2-40B4-BE49-F238E27FC236}">
              <a16:creationId xmlns:a16="http://schemas.microsoft.com/office/drawing/2014/main" id="{D656A4DB-A464-4764-A46F-6C1CE6B7157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70560" y="137594340"/>
          <a:ext cx="4716780" cy="404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112</xdr:row>
      <xdr:rowOff>0</xdr:rowOff>
    </xdr:from>
    <xdr:to>
      <xdr:col>1</xdr:col>
      <xdr:colOff>5067300</xdr:colOff>
      <xdr:row>113</xdr:row>
      <xdr:rowOff>4465320</xdr:rowOff>
    </xdr:to>
    <xdr:pic>
      <xdr:nvPicPr>
        <xdr:cNvPr id="9" name="図 8">
          <a:hlinkClick xmlns:r="http://schemas.openxmlformats.org/officeDocument/2006/relationships" r:id="rId10"/>
          <a:extLst>
            <a:ext uri="{FF2B5EF4-FFF2-40B4-BE49-F238E27FC236}">
              <a16:creationId xmlns:a16="http://schemas.microsoft.com/office/drawing/2014/main" id="{4B5A8BC6-4DCB-4190-8FA9-288426FD72E2}"/>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70560" y="144680940"/>
          <a:ext cx="5067300" cy="4693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122</xdr:row>
      <xdr:rowOff>0</xdr:rowOff>
    </xdr:from>
    <xdr:to>
      <xdr:col>1</xdr:col>
      <xdr:colOff>6019800</xdr:colOff>
      <xdr:row>123</xdr:row>
      <xdr:rowOff>4846320</xdr:rowOff>
    </xdr:to>
    <xdr:pic>
      <xdr:nvPicPr>
        <xdr:cNvPr id="10" name="図 9">
          <a:hlinkClick xmlns:r="http://schemas.openxmlformats.org/officeDocument/2006/relationships" r:id="rId12"/>
          <a:extLst>
            <a:ext uri="{FF2B5EF4-FFF2-40B4-BE49-F238E27FC236}">
              <a16:creationId xmlns:a16="http://schemas.microsoft.com/office/drawing/2014/main" id="{11098BBC-FC34-4B39-8959-29C86079A55E}"/>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70560" y="154160220"/>
          <a:ext cx="6019800" cy="5074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134</xdr:row>
      <xdr:rowOff>0</xdr:rowOff>
    </xdr:from>
    <xdr:to>
      <xdr:col>1</xdr:col>
      <xdr:colOff>6195060</xdr:colOff>
      <xdr:row>135</xdr:row>
      <xdr:rowOff>3467100</xdr:rowOff>
    </xdr:to>
    <xdr:pic>
      <xdr:nvPicPr>
        <xdr:cNvPr id="11" name="図 10">
          <a:hlinkClick xmlns:r="http://schemas.openxmlformats.org/officeDocument/2006/relationships" r:id="rId14"/>
          <a:extLst>
            <a:ext uri="{FF2B5EF4-FFF2-40B4-BE49-F238E27FC236}">
              <a16:creationId xmlns:a16="http://schemas.microsoft.com/office/drawing/2014/main" id="{01BB5ECB-9C2D-4514-BCDA-620AD679F606}"/>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70560" y="172714920"/>
          <a:ext cx="6195060" cy="369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138</xdr:row>
      <xdr:rowOff>0</xdr:rowOff>
    </xdr:from>
    <xdr:to>
      <xdr:col>1</xdr:col>
      <xdr:colOff>4503420</xdr:colOff>
      <xdr:row>140</xdr:row>
      <xdr:rowOff>38100</xdr:rowOff>
    </xdr:to>
    <xdr:pic>
      <xdr:nvPicPr>
        <xdr:cNvPr id="12" name="図 11">
          <a:hlinkClick xmlns:r="http://schemas.openxmlformats.org/officeDocument/2006/relationships" r:id="rId16"/>
          <a:extLst>
            <a:ext uri="{FF2B5EF4-FFF2-40B4-BE49-F238E27FC236}">
              <a16:creationId xmlns:a16="http://schemas.microsoft.com/office/drawing/2014/main" id="{AC80F7B7-97E5-4E1A-BC5E-5CDE63D2C8E9}"/>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70560" y="178605180"/>
          <a:ext cx="4503420" cy="422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194310</xdr:colOff>
      <xdr:row>0</xdr:row>
      <xdr:rowOff>80925</xdr:rowOff>
    </xdr:from>
    <xdr:to>
      <xdr:col>5</xdr:col>
      <xdr:colOff>384810</xdr:colOff>
      <xdr:row>12</xdr:row>
      <xdr:rowOff>141287</xdr:rowOff>
    </xdr:to>
    <xdr:pic>
      <xdr:nvPicPr>
        <xdr:cNvPr id="2" name="図 1">
          <a:extLst>
            <a:ext uri="{FF2B5EF4-FFF2-40B4-BE49-F238E27FC236}">
              <a16:creationId xmlns:a16="http://schemas.microsoft.com/office/drawing/2014/main" id="{2CB22732-9535-48BC-B178-A1A499AC5B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 y="80925"/>
          <a:ext cx="3695700" cy="2757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541019</xdr:colOff>
      <xdr:row>0</xdr:row>
      <xdr:rowOff>87918</xdr:rowOff>
    </xdr:from>
    <xdr:to>
      <xdr:col>10</xdr:col>
      <xdr:colOff>680954</xdr:colOff>
      <xdr:row>12</xdr:row>
      <xdr:rowOff>121920</xdr:rowOff>
    </xdr:to>
    <xdr:pic>
      <xdr:nvPicPr>
        <xdr:cNvPr id="3" name="図 2">
          <a:extLst>
            <a:ext uri="{FF2B5EF4-FFF2-40B4-BE49-F238E27FC236}">
              <a16:creationId xmlns:a16="http://schemas.microsoft.com/office/drawing/2014/main" id="{C212F8DC-43E7-4F7F-9F17-1EAD03EAE3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46219" y="87918"/>
          <a:ext cx="3645135" cy="2731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163863</xdr:colOff>
      <xdr:row>0</xdr:row>
      <xdr:rowOff>76200</xdr:rowOff>
    </xdr:from>
    <xdr:to>
      <xdr:col>16</xdr:col>
      <xdr:colOff>411479</xdr:colOff>
      <xdr:row>12</xdr:row>
      <xdr:rowOff>209550</xdr:rowOff>
    </xdr:to>
    <xdr:pic>
      <xdr:nvPicPr>
        <xdr:cNvPr id="4" name="図 3">
          <a:extLst>
            <a:ext uri="{FF2B5EF4-FFF2-40B4-BE49-F238E27FC236}">
              <a16:creationId xmlns:a16="http://schemas.microsoft.com/office/drawing/2014/main" id="{3FAF8627-F6DA-4336-987E-BF9F4EEB2E0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75303" y="76200"/>
          <a:ext cx="3752816" cy="2830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13</xdr:row>
      <xdr:rowOff>71404</xdr:rowOff>
    </xdr:from>
    <xdr:to>
      <xdr:col>5</xdr:col>
      <xdr:colOff>365760</xdr:colOff>
      <xdr:row>25</xdr:row>
      <xdr:rowOff>194310</xdr:rowOff>
    </xdr:to>
    <xdr:pic>
      <xdr:nvPicPr>
        <xdr:cNvPr id="6" name="図 5">
          <a:extLst>
            <a:ext uri="{FF2B5EF4-FFF2-40B4-BE49-F238E27FC236}">
              <a16:creationId xmlns:a16="http://schemas.microsoft.com/office/drawing/2014/main" id="{9F841564-3B15-4C2C-9D8E-7E70CE1075E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2993674"/>
          <a:ext cx="3775710" cy="2820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453390</xdr:colOff>
      <xdr:row>13</xdr:row>
      <xdr:rowOff>58102</xdr:rowOff>
    </xdr:from>
    <xdr:to>
      <xdr:col>11</xdr:col>
      <xdr:colOff>15240</xdr:colOff>
      <xdr:row>25</xdr:row>
      <xdr:rowOff>186690</xdr:rowOff>
    </xdr:to>
    <xdr:pic>
      <xdr:nvPicPr>
        <xdr:cNvPr id="7" name="図 6">
          <a:extLst>
            <a:ext uri="{FF2B5EF4-FFF2-40B4-BE49-F238E27FC236}">
              <a16:creationId xmlns:a16="http://schemas.microsoft.com/office/drawing/2014/main" id="{F1A0A371-6D67-46AC-B172-D55B60B33E8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958590" y="2980372"/>
          <a:ext cx="3768090" cy="2826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194310</xdr:colOff>
      <xdr:row>13</xdr:row>
      <xdr:rowOff>9524</xdr:rowOff>
    </xdr:from>
    <xdr:to>
      <xdr:col>16</xdr:col>
      <xdr:colOff>628650</xdr:colOff>
      <xdr:row>26</xdr:row>
      <xdr:rowOff>41909</xdr:rowOff>
    </xdr:to>
    <xdr:pic>
      <xdr:nvPicPr>
        <xdr:cNvPr id="8" name="図 7">
          <a:extLst>
            <a:ext uri="{FF2B5EF4-FFF2-40B4-BE49-F238E27FC236}">
              <a16:creationId xmlns:a16="http://schemas.microsoft.com/office/drawing/2014/main" id="{0769C56D-3488-4111-8669-B50F5F83C0C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905750" y="2931794"/>
          <a:ext cx="3939540" cy="2954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68580</xdr:colOff>
      <xdr:row>26</xdr:row>
      <xdr:rowOff>141097</xdr:rowOff>
    </xdr:from>
    <xdr:to>
      <xdr:col>5</xdr:col>
      <xdr:colOff>251460</xdr:colOff>
      <xdr:row>38</xdr:row>
      <xdr:rowOff>213534</xdr:rowOff>
    </xdr:to>
    <xdr:pic>
      <xdr:nvPicPr>
        <xdr:cNvPr id="10" name="図 9">
          <a:extLst>
            <a:ext uri="{FF2B5EF4-FFF2-40B4-BE49-F238E27FC236}">
              <a16:creationId xmlns:a16="http://schemas.microsoft.com/office/drawing/2014/main" id="{9268A34C-5650-474C-B272-9C8B1AD2B7E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8580" y="5985637"/>
          <a:ext cx="3688080" cy="2769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537210</xdr:colOff>
      <xdr:row>26</xdr:row>
      <xdr:rowOff>143905</xdr:rowOff>
    </xdr:from>
    <xdr:to>
      <xdr:col>10</xdr:col>
      <xdr:colOff>674370</xdr:colOff>
      <xdr:row>38</xdr:row>
      <xdr:rowOff>180108</xdr:rowOff>
    </xdr:to>
    <xdr:pic>
      <xdr:nvPicPr>
        <xdr:cNvPr id="11" name="図 10">
          <a:extLst>
            <a:ext uri="{FF2B5EF4-FFF2-40B4-BE49-F238E27FC236}">
              <a16:creationId xmlns:a16="http://schemas.microsoft.com/office/drawing/2014/main" id="{4988C66D-927B-430D-981E-746EA685133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042410" y="5988445"/>
          <a:ext cx="3642360" cy="2733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190500</xdr:colOff>
      <xdr:row>26</xdr:row>
      <xdr:rowOff>144779</xdr:rowOff>
    </xdr:from>
    <xdr:to>
      <xdr:col>16</xdr:col>
      <xdr:colOff>586740</xdr:colOff>
      <xdr:row>39</xdr:row>
      <xdr:rowOff>133302</xdr:rowOff>
    </xdr:to>
    <xdr:pic>
      <xdr:nvPicPr>
        <xdr:cNvPr id="12" name="図 11">
          <a:extLst>
            <a:ext uri="{FF2B5EF4-FFF2-40B4-BE49-F238E27FC236}">
              <a16:creationId xmlns:a16="http://schemas.microsoft.com/office/drawing/2014/main" id="{1989CDDF-E1FC-4232-90FD-9C9C3BF9F2C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901940" y="5989319"/>
          <a:ext cx="3901440" cy="2910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91440</xdr:colOff>
      <xdr:row>39</xdr:row>
      <xdr:rowOff>110490</xdr:rowOff>
    </xdr:from>
    <xdr:to>
      <xdr:col>5</xdr:col>
      <xdr:colOff>609600</xdr:colOff>
      <xdr:row>52</xdr:row>
      <xdr:rowOff>182447</xdr:rowOff>
    </xdr:to>
    <xdr:pic>
      <xdr:nvPicPr>
        <xdr:cNvPr id="13" name="図 12">
          <a:extLst>
            <a:ext uri="{FF2B5EF4-FFF2-40B4-BE49-F238E27FC236}">
              <a16:creationId xmlns:a16="http://schemas.microsoft.com/office/drawing/2014/main" id="{3D289FED-1A2D-4EDF-9170-8FF0F176694F}"/>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1440" y="8877300"/>
          <a:ext cx="4023360" cy="2994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15240</xdr:colOff>
      <xdr:row>39</xdr:row>
      <xdr:rowOff>90222</xdr:rowOff>
    </xdr:from>
    <xdr:to>
      <xdr:col>11</xdr:col>
      <xdr:colOff>350520</xdr:colOff>
      <xdr:row>52</xdr:row>
      <xdr:rowOff>53339</xdr:rowOff>
    </xdr:to>
    <xdr:pic>
      <xdr:nvPicPr>
        <xdr:cNvPr id="15" name="図 14">
          <a:extLst>
            <a:ext uri="{FF2B5EF4-FFF2-40B4-BE49-F238E27FC236}">
              <a16:creationId xmlns:a16="http://schemas.microsoft.com/office/drawing/2014/main" id="{8CE2F375-6FEC-4F35-9381-DA54D0AA736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221480" y="8857032"/>
          <a:ext cx="3840480" cy="2885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430530</xdr:colOff>
      <xdr:row>39</xdr:row>
      <xdr:rowOff>125730</xdr:rowOff>
    </xdr:from>
    <xdr:to>
      <xdr:col>17</xdr:col>
      <xdr:colOff>152400</xdr:colOff>
      <xdr:row>52</xdr:row>
      <xdr:rowOff>138728</xdr:rowOff>
    </xdr:to>
    <xdr:pic>
      <xdr:nvPicPr>
        <xdr:cNvPr id="17" name="図 16">
          <a:extLst>
            <a:ext uri="{FF2B5EF4-FFF2-40B4-BE49-F238E27FC236}">
              <a16:creationId xmlns:a16="http://schemas.microsoft.com/office/drawing/2014/main" id="{90B0A73C-E399-4177-89C4-EA418DDADAB6}"/>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141970" y="8892540"/>
          <a:ext cx="3928110" cy="2935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xdr:colOff>
      <xdr:row>53</xdr:row>
      <xdr:rowOff>102954</xdr:rowOff>
    </xdr:from>
    <xdr:to>
      <xdr:col>5</xdr:col>
      <xdr:colOff>697230</xdr:colOff>
      <xdr:row>67</xdr:row>
      <xdr:rowOff>45719</xdr:rowOff>
    </xdr:to>
    <xdr:pic>
      <xdr:nvPicPr>
        <xdr:cNvPr id="18" name="図 17">
          <a:extLst>
            <a:ext uri="{FF2B5EF4-FFF2-40B4-BE49-F238E27FC236}">
              <a16:creationId xmlns:a16="http://schemas.microsoft.com/office/drawing/2014/main" id="{9FD32C93-244C-48CC-BB12-C4F4F794828C}"/>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2860" y="12016824"/>
          <a:ext cx="4179570" cy="308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41910</xdr:colOff>
      <xdr:row>53</xdr:row>
      <xdr:rowOff>91406</xdr:rowOff>
    </xdr:from>
    <xdr:to>
      <xdr:col>11</xdr:col>
      <xdr:colOff>366506</xdr:colOff>
      <xdr:row>66</xdr:row>
      <xdr:rowOff>49529</xdr:rowOff>
    </xdr:to>
    <xdr:pic>
      <xdr:nvPicPr>
        <xdr:cNvPr id="20" name="図 19">
          <a:extLst>
            <a:ext uri="{FF2B5EF4-FFF2-40B4-BE49-F238E27FC236}">
              <a16:creationId xmlns:a16="http://schemas.microsoft.com/office/drawing/2014/main" id="{CD7FF2A3-D167-4FC7-B78D-7E6D2F07C9ED}"/>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248150" y="12005276"/>
          <a:ext cx="3829796" cy="2880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457200</xdr:colOff>
      <xdr:row>53</xdr:row>
      <xdr:rowOff>81176</xdr:rowOff>
    </xdr:from>
    <xdr:to>
      <xdr:col>17</xdr:col>
      <xdr:colOff>411479</xdr:colOff>
      <xdr:row>67</xdr:row>
      <xdr:rowOff>38099</xdr:rowOff>
    </xdr:to>
    <xdr:pic>
      <xdr:nvPicPr>
        <xdr:cNvPr id="22" name="図 21">
          <a:extLst>
            <a:ext uri="{FF2B5EF4-FFF2-40B4-BE49-F238E27FC236}">
              <a16:creationId xmlns:a16="http://schemas.microsoft.com/office/drawing/2014/main" id="{A03455CE-A5C0-4A24-8DDA-447025C6429F}"/>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8168640" y="11995046"/>
          <a:ext cx="4160519" cy="3103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110490</xdr:colOff>
      <xdr:row>68</xdr:row>
      <xdr:rowOff>10477</xdr:rowOff>
    </xdr:from>
    <xdr:to>
      <xdr:col>5</xdr:col>
      <xdr:colOff>445770</xdr:colOff>
      <xdr:row>80</xdr:row>
      <xdr:rowOff>193357</xdr:rowOff>
    </xdr:to>
    <xdr:pic>
      <xdr:nvPicPr>
        <xdr:cNvPr id="23" name="図 22">
          <a:extLst>
            <a:ext uri="{FF2B5EF4-FFF2-40B4-BE49-F238E27FC236}">
              <a16:creationId xmlns:a16="http://schemas.microsoft.com/office/drawing/2014/main" id="{C351F5BE-73C3-41FA-AB47-996EA75C1ACA}"/>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10490" y="15296197"/>
          <a:ext cx="3840480" cy="2880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662768</xdr:colOff>
      <xdr:row>67</xdr:row>
      <xdr:rowOff>190500</xdr:rowOff>
    </xdr:from>
    <xdr:to>
      <xdr:col>11</xdr:col>
      <xdr:colOff>457471</xdr:colOff>
      <xdr:row>81</xdr:row>
      <xdr:rowOff>45720</xdr:rowOff>
    </xdr:to>
    <xdr:pic>
      <xdr:nvPicPr>
        <xdr:cNvPr id="24" name="図 23">
          <a:extLst>
            <a:ext uri="{FF2B5EF4-FFF2-40B4-BE49-F238E27FC236}">
              <a16:creationId xmlns:a16="http://schemas.microsoft.com/office/drawing/2014/main" id="{20027DF4-B860-43C9-9342-98619AEFE8B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167968" y="15251430"/>
          <a:ext cx="4000943" cy="3002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67</xdr:row>
      <xdr:rowOff>84660</xdr:rowOff>
    </xdr:from>
    <xdr:to>
      <xdr:col>17</xdr:col>
      <xdr:colOff>563880</xdr:colOff>
      <xdr:row>80</xdr:row>
      <xdr:rowOff>175259</xdr:rowOff>
    </xdr:to>
    <xdr:pic>
      <xdr:nvPicPr>
        <xdr:cNvPr id="25" name="図 24">
          <a:extLst>
            <a:ext uri="{FF2B5EF4-FFF2-40B4-BE49-F238E27FC236}">
              <a16:creationId xmlns:a16="http://schemas.microsoft.com/office/drawing/2014/main" id="{F7967828-E911-4AA2-AA7E-80F6434202EE}"/>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8412480" y="15145590"/>
          <a:ext cx="4069080" cy="3012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81</xdr:row>
      <xdr:rowOff>191194</xdr:rowOff>
    </xdr:from>
    <xdr:to>
      <xdr:col>5</xdr:col>
      <xdr:colOff>481108</xdr:colOff>
      <xdr:row>94</xdr:row>
      <xdr:rowOff>95249</xdr:rowOff>
    </xdr:to>
    <xdr:pic>
      <xdr:nvPicPr>
        <xdr:cNvPr id="26" name="図 25">
          <a:extLst>
            <a:ext uri="{FF2B5EF4-FFF2-40B4-BE49-F238E27FC236}">
              <a16:creationId xmlns:a16="http://schemas.microsoft.com/office/drawing/2014/main" id="{490A3E0C-F405-4CBE-AEB4-AAECDC74C4DC}"/>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90500" y="18399184"/>
          <a:ext cx="3795808" cy="282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672760</xdr:colOff>
      <xdr:row>81</xdr:row>
      <xdr:rowOff>148590</xdr:rowOff>
    </xdr:from>
    <xdr:to>
      <xdr:col>12</xdr:col>
      <xdr:colOff>190499</xdr:colOff>
      <xdr:row>96</xdr:row>
      <xdr:rowOff>68580</xdr:rowOff>
    </xdr:to>
    <xdr:pic>
      <xdr:nvPicPr>
        <xdr:cNvPr id="28" name="図 27">
          <a:extLst>
            <a:ext uri="{FF2B5EF4-FFF2-40B4-BE49-F238E27FC236}">
              <a16:creationId xmlns:a16="http://schemas.microsoft.com/office/drawing/2014/main" id="{B0257502-2038-45FD-9CBE-5D1EED62B2A7}"/>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177960" y="18356580"/>
          <a:ext cx="4425019" cy="3291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365760</xdr:colOff>
      <xdr:row>1</xdr:row>
      <xdr:rowOff>108546</xdr:rowOff>
    </xdr:from>
    <xdr:to>
      <xdr:col>15</xdr:col>
      <xdr:colOff>598169</xdr:colOff>
      <xdr:row>9</xdr:row>
      <xdr:rowOff>87629</xdr:rowOff>
    </xdr:to>
    <xdr:pic>
      <xdr:nvPicPr>
        <xdr:cNvPr id="2" name="図 1">
          <a:extLst>
            <a:ext uri="{FF2B5EF4-FFF2-40B4-BE49-F238E27FC236}">
              <a16:creationId xmlns:a16="http://schemas.microsoft.com/office/drawing/2014/main" id="{576B220A-CD70-4ED0-8A03-75399CC735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470" y="333336"/>
          <a:ext cx="3737609" cy="2070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426720</xdr:colOff>
      <xdr:row>9</xdr:row>
      <xdr:rowOff>279189</xdr:rowOff>
    </xdr:from>
    <xdr:to>
      <xdr:col>15</xdr:col>
      <xdr:colOff>163830</xdr:colOff>
      <xdr:row>17</xdr:row>
      <xdr:rowOff>228026</xdr:rowOff>
    </xdr:to>
    <xdr:pic>
      <xdr:nvPicPr>
        <xdr:cNvPr id="3" name="図 2">
          <a:extLst>
            <a:ext uri="{FF2B5EF4-FFF2-40B4-BE49-F238E27FC236}">
              <a16:creationId xmlns:a16="http://schemas.microsoft.com/office/drawing/2014/main" id="{83246D54-9AA1-4B66-BD59-F653C750C5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31430" y="2595669"/>
          <a:ext cx="3242310" cy="20405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687170</xdr:colOff>
      <xdr:row>0</xdr:row>
      <xdr:rowOff>213360</xdr:rowOff>
    </xdr:from>
    <xdr:to>
      <xdr:col>21</xdr:col>
      <xdr:colOff>316230</xdr:colOff>
      <xdr:row>10</xdr:row>
      <xdr:rowOff>38100</xdr:rowOff>
    </xdr:to>
    <xdr:pic>
      <xdr:nvPicPr>
        <xdr:cNvPr id="5" name="図 4">
          <a:extLst>
            <a:ext uri="{FF2B5EF4-FFF2-40B4-BE49-F238E27FC236}">
              <a16:creationId xmlns:a16="http://schemas.microsoft.com/office/drawing/2014/main" id="{B3D56871-FAA1-40C7-83D7-7D9DA71A841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397080" y="213360"/>
          <a:ext cx="3835300" cy="251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25228</xdr:colOff>
      <xdr:row>11</xdr:row>
      <xdr:rowOff>194310</xdr:rowOff>
    </xdr:from>
    <xdr:to>
      <xdr:col>21</xdr:col>
      <xdr:colOff>373379</xdr:colOff>
      <xdr:row>22</xdr:row>
      <xdr:rowOff>45720</xdr:rowOff>
    </xdr:to>
    <xdr:pic>
      <xdr:nvPicPr>
        <xdr:cNvPr id="6" name="図 5">
          <a:extLst>
            <a:ext uri="{FF2B5EF4-FFF2-40B4-BE49-F238E27FC236}">
              <a16:creationId xmlns:a16="http://schemas.microsoft.com/office/drawing/2014/main" id="{124BDDB3-2DBF-4A10-85C7-2D6770CB723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436178" y="3108960"/>
          <a:ext cx="3853351" cy="249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690696</xdr:colOff>
      <xdr:row>1</xdr:row>
      <xdr:rowOff>118110</xdr:rowOff>
    </xdr:from>
    <xdr:to>
      <xdr:col>27</xdr:col>
      <xdr:colOff>167639</xdr:colOff>
      <xdr:row>10</xdr:row>
      <xdr:rowOff>152400</xdr:rowOff>
    </xdr:to>
    <xdr:pic>
      <xdr:nvPicPr>
        <xdr:cNvPr id="8" name="図 7">
          <a:extLst>
            <a:ext uri="{FF2B5EF4-FFF2-40B4-BE49-F238E27FC236}">
              <a16:creationId xmlns:a16="http://schemas.microsoft.com/office/drawing/2014/main" id="{446F9C8C-463B-49B8-99EA-A729A768ABA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606846" y="342900"/>
          <a:ext cx="3683183" cy="2499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553688</xdr:colOff>
      <xdr:row>11</xdr:row>
      <xdr:rowOff>68579</xdr:rowOff>
    </xdr:from>
    <xdr:to>
      <xdr:col>27</xdr:col>
      <xdr:colOff>198119</xdr:colOff>
      <xdr:row>22</xdr:row>
      <xdr:rowOff>38842</xdr:rowOff>
    </xdr:to>
    <xdr:pic>
      <xdr:nvPicPr>
        <xdr:cNvPr id="10" name="図 9">
          <a:extLst>
            <a:ext uri="{FF2B5EF4-FFF2-40B4-BE49-F238E27FC236}">
              <a16:creationId xmlns:a16="http://schemas.microsoft.com/office/drawing/2014/main" id="{4F743345-2446-416F-9EE2-539C407FE5F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469838" y="2983229"/>
          <a:ext cx="3850671" cy="2614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662228</xdr:colOff>
      <xdr:row>1</xdr:row>
      <xdr:rowOff>72390</xdr:rowOff>
    </xdr:from>
    <xdr:to>
      <xdr:col>33</xdr:col>
      <xdr:colOff>387570</xdr:colOff>
      <xdr:row>10</xdr:row>
      <xdr:rowOff>175260</xdr:rowOff>
    </xdr:to>
    <xdr:pic>
      <xdr:nvPicPr>
        <xdr:cNvPr id="11" name="図 10">
          <a:extLst>
            <a:ext uri="{FF2B5EF4-FFF2-40B4-BE49-F238E27FC236}">
              <a16:creationId xmlns:a16="http://schemas.microsoft.com/office/drawing/2014/main" id="{C0A522B7-0210-4CAC-8160-BCE79861790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784618" y="297180"/>
          <a:ext cx="3931582" cy="2567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659432</xdr:colOff>
      <xdr:row>11</xdr:row>
      <xdr:rowOff>205740</xdr:rowOff>
    </xdr:from>
    <xdr:to>
      <xdr:col>34</xdr:col>
      <xdr:colOff>53339</xdr:colOff>
      <xdr:row>23</xdr:row>
      <xdr:rowOff>175260</xdr:rowOff>
    </xdr:to>
    <xdr:pic>
      <xdr:nvPicPr>
        <xdr:cNvPr id="12" name="図 11">
          <a:extLst>
            <a:ext uri="{FF2B5EF4-FFF2-40B4-BE49-F238E27FC236}">
              <a16:creationId xmlns:a16="http://schemas.microsoft.com/office/drawing/2014/main" id="{7B0218A2-FEEA-4E89-9F37-C03DC07A06B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9781822" y="3120390"/>
          <a:ext cx="4301187"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660422</xdr:colOff>
      <xdr:row>1</xdr:row>
      <xdr:rowOff>45720</xdr:rowOff>
    </xdr:from>
    <xdr:to>
      <xdr:col>40</xdr:col>
      <xdr:colOff>469040</xdr:colOff>
      <xdr:row>10</xdr:row>
      <xdr:rowOff>15240</xdr:rowOff>
    </xdr:to>
    <xdr:pic>
      <xdr:nvPicPr>
        <xdr:cNvPr id="13" name="図 12">
          <a:extLst>
            <a:ext uri="{FF2B5EF4-FFF2-40B4-BE49-F238E27FC236}">
              <a16:creationId xmlns:a16="http://schemas.microsoft.com/office/drawing/2014/main" id="{EF849F24-A7B9-4E7D-BACE-892DA5ABBB8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989052" y="270510"/>
          <a:ext cx="4715898" cy="2434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590550</xdr:colOff>
      <xdr:row>25</xdr:row>
      <xdr:rowOff>41910</xdr:rowOff>
    </xdr:from>
    <xdr:to>
      <xdr:col>17</xdr:col>
      <xdr:colOff>217244</xdr:colOff>
      <xdr:row>40</xdr:row>
      <xdr:rowOff>175260</xdr:rowOff>
    </xdr:to>
    <xdr:pic>
      <xdr:nvPicPr>
        <xdr:cNvPr id="15" name="図 14">
          <a:extLst>
            <a:ext uri="{FF2B5EF4-FFF2-40B4-BE49-F238E27FC236}">
              <a16:creationId xmlns:a16="http://schemas.microsoft.com/office/drawing/2014/main" id="{699ED1C2-E03D-40EF-BC73-7C893CF6563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094220" y="6111240"/>
          <a:ext cx="5235014" cy="3512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348062</xdr:colOff>
      <xdr:row>46</xdr:row>
      <xdr:rowOff>106680</xdr:rowOff>
    </xdr:from>
    <xdr:to>
      <xdr:col>17</xdr:col>
      <xdr:colOff>224790</xdr:colOff>
      <xdr:row>62</xdr:row>
      <xdr:rowOff>80010</xdr:rowOff>
    </xdr:to>
    <xdr:pic>
      <xdr:nvPicPr>
        <xdr:cNvPr id="16" name="図 15">
          <a:extLst>
            <a:ext uri="{FF2B5EF4-FFF2-40B4-BE49-F238E27FC236}">
              <a16:creationId xmlns:a16="http://schemas.microsoft.com/office/drawing/2014/main" id="{450C125B-6421-40A9-87FD-771E53AD03F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552772" y="10896600"/>
          <a:ext cx="4784008" cy="3569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544830</xdr:colOff>
      <xdr:row>42</xdr:row>
      <xdr:rowOff>11430</xdr:rowOff>
    </xdr:from>
    <xdr:to>
      <xdr:col>16</xdr:col>
      <xdr:colOff>339090</xdr:colOff>
      <xdr:row>45</xdr:row>
      <xdr:rowOff>49530</xdr:rowOff>
    </xdr:to>
    <xdr:sp macro="" textlink="">
      <xdr:nvSpPr>
        <xdr:cNvPr id="17" name="矢印: 下 16">
          <a:extLst>
            <a:ext uri="{FF2B5EF4-FFF2-40B4-BE49-F238E27FC236}">
              <a16:creationId xmlns:a16="http://schemas.microsoft.com/office/drawing/2014/main" id="{DCD24185-C1A2-4B2A-9C24-F72F2F32A897}"/>
            </a:ext>
          </a:extLst>
        </xdr:cNvPr>
        <xdr:cNvSpPr/>
      </xdr:nvSpPr>
      <xdr:spPr>
        <a:xfrm>
          <a:off x="8450580" y="9902190"/>
          <a:ext cx="3299460" cy="71247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87630</xdr:colOff>
      <xdr:row>19</xdr:row>
      <xdr:rowOff>87630</xdr:rowOff>
    </xdr:to>
    <xdr:pic>
      <xdr:nvPicPr>
        <xdr:cNvPr id="2" name="図 1">
          <a:extLst>
            <a:ext uri="{FF2B5EF4-FFF2-40B4-BE49-F238E27FC236}">
              <a16:creationId xmlns:a16="http://schemas.microsoft.com/office/drawing/2014/main" id="{F8B4DA7A-0A99-4E9B-BFA4-9155BB95E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790420"/>
          <a:ext cx="87630" cy="87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87630</xdr:colOff>
      <xdr:row>19</xdr:row>
      <xdr:rowOff>87630</xdr:rowOff>
    </xdr:to>
    <xdr:pic>
      <xdr:nvPicPr>
        <xdr:cNvPr id="3" name="図 2">
          <a:extLst>
            <a:ext uri="{FF2B5EF4-FFF2-40B4-BE49-F238E27FC236}">
              <a16:creationId xmlns:a16="http://schemas.microsoft.com/office/drawing/2014/main" id="{6C604168-2939-4089-AC07-1E51982F0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15210"/>
          <a:ext cx="87630" cy="87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87630</xdr:colOff>
      <xdr:row>19</xdr:row>
      <xdr:rowOff>87630</xdr:rowOff>
    </xdr:to>
    <xdr:pic>
      <xdr:nvPicPr>
        <xdr:cNvPr id="4" name="図 3">
          <a:extLst>
            <a:ext uri="{FF2B5EF4-FFF2-40B4-BE49-F238E27FC236}">
              <a16:creationId xmlns:a16="http://schemas.microsoft.com/office/drawing/2014/main" id="{B9905048-E375-4A17-B1A7-070BA16A8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40000"/>
          <a:ext cx="87630" cy="87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190500</xdr:colOff>
      <xdr:row>0</xdr:row>
      <xdr:rowOff>205740</xdr:rowOff>
    </xdr:from>
    <xdr:to>
      <xdr:col>13</xdr:col>
      <xdr:colOff>430530</xdr:colOff>
      <xdr:row>5</xdr:row>
      <xdr:rowOff>57150</xdr:rowOff>
    </xdr:to>
    <xdr:sp macro="" textlink="">
      <xdr:nvSpPr>
        <xdr:cNvPr id="3" name="吹き出し: 線 2">
          <a:extLst>
            <a:ext uri="{FF2B5EF4-FFF2-40B4-BE49-F238E27FC236}">
              <a16:creationId xmlns:a16="http://schemas.microsoft.com/office/drawing/2014/main" id="{5B11BEF1-6B6A-4B27-A6AB-C5D36F236C50}"/>
            </a:ext>
          </a:extLst>
        </xdr:cNvPr>
        <xdr:cNvSpPr/>
      </xdr:nvSpPr>
      <xdr:spPr>
        <a:xfrm>
          <a:off x="7993380" y="205740"/>
          <a:ext cx="2343150" cy="1009650"/>
        </a:xfrm>
        <a:prstGeom prst="borderCallout1">
          <a:avLst>
            <a:gd name="adj1" fmla="val 18750"/>
            <a:gd name="adj2" fmla="val -8333"/>
            <a:gd name="adj3" fmla="val 79666"/>
            <a:gd name="adj4" fmla="val -4396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もし、</a:t>
          </a:r>
          <a:r>
            <a:rPr kumimoji="1" lang="en-US" altLang="ja-JP" sz="1100"/>
            <a:t>6</a:t>
          </a:r>
          <a:r>
            <a:rPr kumimoji="1" lang="ja-JP" altLang="en-US" sz="1100"/>
            <a:t>個以上・以下のデータの回帰係数を求めるときは、行全体を選択し、挿入・削除して増減すればよい。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681990</xdr:colOff>
      <xdr:row>0</xdr:row>
      <xdr:rowOff>156210</xdr:rowOff>
    </xdr:from>
    <xdr:to>
      <xdr:col>13</xdr:col>
      <xdr:colOff>220980</xdr:colOff>
      <xdr:row>5</xdr:row>
      <xdr:rowOff>11430</xdr:rowOff>
    </xdr:to>
    <xdr:sp macro="" textlink="">
      <xdr:nvSpPr>
        <xdr:cNvPr id="3" name="吹き出し: 線 2">
          <a:extLst>
            <a:ext uri="{FF2B5EF4-FFF2-40B4-BE49-F238E27FC236}">
              <a16:creationId xmlns:a16="http://schemas.microsoft.com/office/drawing/2014/main" id="{83C04544-9FDB-4A24-B8B5-9A601A097B2C}"/>
            </a:ext>
          </a:extLst>
        </xdr:cNvPr>
        <xdr:cNvSpPr/>
      </xdr:nvSpPr>
      <xdr:spPr>
        <a:xfrm>
          <a:off x="7158990" y="156210"/>
          <a:ext cx="2343150" cy="1009650"/>
        </a:xfrm>
        <a:prstGeom prst="borderCallout1">
          <a:avLst>
            <a:gd name="adj1" fmla="val 18750"/>
            <a:gd name="adj2" fmla="val -8333"/>
            <a:gd name="adj3" fmla="val 79666"/>
            <a:gd name="adj4" fmla="val -4396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もし、</a:t>
          </a:r>
          <a:r>
            <a:rPr kumimoji="1" lang="en-US" altLang="ja-JP" sz="1100"/>
            <a:t>6</a:t>
          </a:r>
          <a:r>
            <a:rPr kumimoji="1" lang="ja-JP" altLang="en-US" sz="1100"/>
            <a:t>個以上・以下のデータの回帰係数を求めるときは、行全体を選択し、挿入・削除して増減すればよい。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hyperlink" Target="http://halbau.world.coocan.jp/basic90.html" TargetMode="External"/><Relationship Id="rId2" Type="http://schemas.openxmlformats.org/officeDocument/2006/relationships/hyperlink" Target="http://halbau.world.coocan.jp/basic90.html" TargetMode="External"/><Relationship Id="rId1" Type="http://schemas.openxmlformats.org/officeDocument/2006/relationships/hyperlink" Target="http://halbau.world.coocan.jp/basic90.html" TargetMode="External"/><Relationship Id="rId6" Type="http://schemas.openxmlformats.org/officeDocument/2006/relationships/drawing" Target="../drawings/drawing7.xml"/><Relationship Id="rId5" Type="http://schemas.openxmlformats.org/officeDocument/2006/relationships/hyperlink" Target="http://halbau.world.coocan.jp/basic90.html" TargetMode="External"/><Relationship Id="rId4" Type="http://schemas.openxmlformats.org/officeDocument/2006/relationships/hyperlink" Target="http://halbau.world.coocan.jp/basic9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2194-A5A1-4F38-A844-FD15DC22DE37}">
  <dimension ref="A1:K18"/>
  <sheetViews>
    <sheetView topLeftCell="A7" workbookViewId="0">
      <selection activeCell="O6" sqref="O6"/>
    </sheetView>
  </sheetViews>
  <sheetFormatPr defaultRowHeight="18"/>
  <cols>
    <col min="1" max="1" width="13.8984375" customWidth="1"/>
    <col min="6" max="6" width="15" customWidth="1"/>
  </cols>
  <sheetData>
    <row r="1" spans="1:11">
      <c r="B1" t="s">
        <v>0</v>
      </c>
      <c r="C1" t="s">
        <v>1</v>
      </c>
      <c r="D1" t="s">
        <v>2</v>
      </c>
      <c r="E1" t="s">
        <v>3</v>
      </c>
      <c r="F1" s="1" t="s">
        <v>7</v>
      </c>
      <c r="I1" s="1" t="s">
        <v>8</v>
      </c>
      <c r="J1" s="1"/>
    </row>
    <row r="2" spans="1:11">
      <c r="B2" s="151">
        <v>1</v>
      </c>
      <c r="C2" s="151">
        <v>2</v>
      </c>
      <c r="D2" s="151">
        <v>3</v>
      </c>
      <c r="F2" s="190">
        <f t="shared" ref="F2:H3" si="0">B2-$E$9</f>
        <v>-2.3333333333333335</v>
      </c>
      <c r="G2" s="190">
        <f t="shared" si="0"/>
        <v>-1.3333333333333335</v>
      </c>
      <c r="H2" s="190">
        <f t="shared" si="0"/>
        <v>-0.33333333333333348</v>
      </c>
      <c r="I2" s="190">
        <f>F2*F2</f>
        <v>5.4444444444444455</v>
      </c>
      <c r="J2" s="190">
        <f t="shared" ref="J2:K2" si="1">G2*G2</f>
        <v>1.7777777777777781</v>
      </c>
      <c r="K2" s="190">
        <f t="shared" si="1"/>
        <v>0.11111111111111122</v>
      </c>
    </row>
    <row r="3" spans="1:11">
      <c r="B3" s="151">
        <v>1</v>
      </c>
      <c r="C3" s="151">
        <v>3</v>
      </c>
      <c r="D3" s="151">
        <v>1</v>
      </c>
      <c r="F3" s="190">
        <f t="shared" si="0"/>
        <v>-2.3333333333333335</v>
      </c>
      <c r="G3" s="190">
        <f t="shared" si="0"/>
        <v>-0.33333333333333348</v>
      </c>
      <c r="H3" s="190">
        <f t="shared" si="0"/>
        <v>-2.3333333333333335</v>
      </c>
      <c r="I3" s="190">
        <f t="shared" ref="I3:I6" si="2">F3*F3</f>
        <v>5.4444444444444455</v>
      </c>
      <c r="J3" s="190">
        <f t="shared" ref="J3:J6" si="3">G3*G3</f>
        <v>0.11111111111111122</v>
      </c>
      <c r="K3" s="190">
        <f t="shared" ref="K3:K6" si="4">H3*H3</f>
        <v>5.4444444444444455</v>
      </c>
    </row>
    <row r="4" spans="1:11">
      <c r="B4" s="151">
        <v>1</v>
      </c>
      <c r="C4" s="151">
        <v>3</v>
      </c>
      <c r="D4" s="151">
        <v>1</v>
      </c>
      <c r="F4" s="190">
        <f t="shared" ref="F4:F5" si="5">B4-$E$9</f>
        <v>-2.3333333333333335</v>
      </c>
      <c r="G4" s="190">
        <f t="shared" ref="G4:G5" si="6">C4-$E$9</f>
        <v>-0.33333333333333348</v>
      </c>
      <c r="H4" s="190">
        <f t="shared" ref="H4:H5" si="7">D4-$E$9</f>
        <v>-2.3333333333333335</v>
      </c>
      <c r="I4" s="190">
        <f t="shared" ref="I4:I5" si="8">F4*F4</f>
        <v>5.4444444444444455</v>
      </c>
      <c r="J4" s="190">
        <f t="shared" ref="J4:J5" si="9">G4*G4</f>
        <v>0.11111111111111122</v>
      </c>
      <c r="K4" s="190">
        <f t="shared" ref="K4:K5" si="10">H4*H4</f>
        <v>5.4444444444444455</v>
      </c>
    </row>
    <row r="5" spans="1:11">
      <c r="B5" s="151">
        <v>1</v>
      </c>
      <c r="C5" s="151">
        <v>3</v>
      </c>
      <c r="D5" s="151">
        <v>1</v>
      </c>
      <c r="F5" s="190">
        <f t="shared" si="5"/>
        <v>-2.3333333333333335</v>
      </c>
      <c r="G5" s="190">
        <f t="shared" si="6"/>
        <v>-0.33333333333333348</v>
      </c>
      <c r="H5" s="190">
        <f t="shared" si="7"/>
        <v>-2.3333333333333335</v>
      </c>
      <c r="I5" s="190">
        <f t="shared" si="8"/>
        <v>5.4444444444444455</v>
      </c>
      <c r="J5" s="190">
        <f t="shared" si="9"/>
        <v>0.11111111111111122</v>
      </c>
      <c r="K5" s="190">
        <f t="shared" si="10"/>
        <v>5.4444444444444455</v>
      </c>
    </row>
    <row r="6" spans="1:11">
      <c r="B6" s="151">
        <v>2</v>
      </c>
      <c r="C6" s="151">
        <v>2</v>
      </c>
      <c r="D6" s="151">
        <v>5</v>
      </c>
      <c r="F6" s="190">
        <f>B6-$E$9</f>
        <v>-1.3333333333333335</v>
      </c>
      <c r="G6" s="190">
        <f>C6-$E$9</f>
        <v>-1.3333333333333335</v>
      </c>
      <c r="H6" s="190">
        <f>D6-$E$9</f>
        <v>1.6666666666666665</v>
      </c>
      <c r="I6" s="190">
        <f t="shared" si="2"/>
        <v>1.7777777777777781</v>
      </c>
      <c r="J6" s="190">
        <f t="shared" si="3"/>
        <v>1.7777777777777781</v>
      </c>
      <c r="K6" s="190">
        <f t="shared" si="4"/>
        <v>2.7777777777777772</v>
      </c>
    </row>
    <row r="8" spans="1:11">
      <c r="A8" t="s">
        <v>4</v>
      </c>
      <c r="B8" s="163">
        <f>SUM(B2:B6)</f>
        <v>6</v>
      </c>
      <c r="C8" s="163">
        <f t="shared" ref="C8:D8" si="11">SUM(C2:C6)</f>
        <v>13</v>
      </c>
      <c r="D8" s="163">
        <f t="shared" si="11"/>
        <v>11</v>
      </c>
      <c r="E8" s="163">
        <f>SUM(B8:D8)</f>
        <v>30</v>
      </c>
      <c r="F8" s="163" t="s">
        <v>6</v>
      </c>
      <c r="G8" s="163"/>
      <c r="H8" s="163"/>
      <c r="I8" s="163"/>
      <c r="J8" s="163"/>
      <c r="K8" s="163"/>
    </row>
    <row r="9" spans="1:11" ht="18.600000000000001" thickBot="1">
      <c r="A9" t="s">
        <v>5</v>
      </c>
      <c r="B9" s="163">
        <f>B8/COUNTA(B2:B6)</f>
        <v>1.2</v>
      </c>
      <c r="C9" s="163">
        <f t="shared" ref="C9:D9" si="12">C8/COUNTA(C2:C6)</f>
        <v>2.6</v>
      </c>
      <c r="D9" s="163">
        <f t="shared" si="12"/>
        <v>2.2000000000000002</v>
      </c>
      <c r="E9" s="163">
        <f>E8/9</f>
        <v>3.3333333333333335</v>
      </c>
      <c r="F9" s="163">
        <f>B9-$E$9</f>
        <v>-2.1333333333333337</v>
      </c>
      <c r="G9" s="163">
        <f t="shared" ref="G9:H9" si="13">C9-$E$9</f>
        <v>-0.73333333333333339</v>
      </c>
      <c r="H9" s="163">
        <f t="shared" si="13"/>
        <v>-1.1333333333333333</v>
      </c>
      <c r="I9" s="163"/>
      <c r="J9" s="163"/>
      <c r="K9" s="163"/>
    </row>
    <row r="10" spans="1:11">
      <c r="B10" s="163"/>
      <c r="C10" s="163"/>
      <c r="D10" s="163"/>
      <c r="E10" s="163"/>
      <c r="F10" s="163" t="s">
        <v>11</v>
      </c>
      <c r="G10" s="163" t="s">
        <v>11</v>
      </c>
      <c r="H10" s="163" t="s">
        <v>11</v>
      </c>
      <c r="I10" s="163"/>
      <c r="J10" s="163"/>
      <c r="K10" s="186" t="s">
        <v>9</v>
      </c>
    </row>
    <row r="11" spans="1:11" ht="18.600000000000001" thickBot="1">
      <c r="B11" s="163"/>
      <c r="C11" s="163"/>
      <c r="D11" s="163"/>
      <c r="E11" s="163"/>
      <c r="F11" s="163">
        <f>F9*F9*3</f>
        <v>13.65333333333334</v>
      </c>
      <c r="G11" s="163">
        <f t="shared" ref="G11:H11" si="14">G9*G9*3</f>
        <v>1.6133333333333337</v>
      </c>
      <c r="H11" s="163">
        <f t="shared" si="14"/>
        <v>3.8533333333333326</v>
      </c>
      <c r="I11" s="163"/>
      <c r="J11" s="163"/>
      <c r="K11" s="187">
        <f>SUM(I2:K6)</f>
        <v>46.666666666666679</v>
      </c>
    </row>
    <row r="12" spans="1:11">
      <c r="B12" s="163"/>
      <c r="C12" s="163"/>
      <c r="D12" s="163"/>
      <c r="E12" s="163"/>
      <c r="F12" s="163"/>
      <c r="G12" s="163"/>
      <c r="H12" s="188">
        <f>SUM(F11:H11)</f>
        <v>19.120000000000005</v>
      </c>
      <c r="I12" s="163"/>
      <c r="J12" s="163"/>
      <c r="K12" s="163"/>
    </row>
    <row r="13" spans="1:11" ht="18.600000000000001" thickBot="1">
      <c r="A13" t="s">
        <v>71</v>
      </c>
      <c r="B13" s="163"/>
      <c r="C13" s="163"/>
      <c r="D13" s="163"/>
      <c r="E13" s="163"/>
      <c r="F13" s="163"/>
      <c r="G13" s="163"/>
      <c r="H13" s="189" t="s">
        <v>10</v>
      </c>
      <c r="I13" s="163"/>
      <c r="J13" s="163"/>
      <c r="K13" s="163"/>
    </row>
    <row r="14" spans="1:11">
      <c r="A14" s="1"/>
      <c r="B14" s="190" t="s">
        <v>12</v>
      </c>
      <c r="C14" s="190" t="s">
        <v>13</v>
      </c>
      <c r="D14" s="190" t="s">
        <v>18</v>
      </c>
      <c r="E14" s="190" t="s">
        <v>14</v>
      </c>
      <c r="F14" s="163"/>
      <c r="G14" s="163"/>
      <c r="H14" s="163"/>
      <c r="I14" s="163"/>
      <c r="J14" s="163"/>
      <c r="K14" s="163"/>
    </row>
    <row r="15" spans="1:11">
      <c r="A15" s="1" t="s">
        <v>15</v>
      </c>
      <c r="B15" s="190">
        <f>H12</f>
        <v>19.120000000000005</v>
      </c>
      <c r="C15" s="191">
        <v>2</v>
      </c>
      <c r="D15" s="190">
        <f>B15/C15</f>
        <v>9.5600000000000023</v>
      </c>
      <c r="E15" s="190">
        <f>D15/D16</f>
        <v>4.1645692158760896</v>
      </c>
      <c r="F15" s="163"/>
      <c r="G15" s="163"/>
      <c r="H15" s="163"/>
      <c r="I15" s="163"/>
      <c r="J15" s="163"/>
      <c r="K15" s="163"/>
    </row>
    <row r="16" spans="1:11">
      <c r="A16" s="1" t="s">
        <v>16</v>
      </c>
      <c r="B16" s="190">
        <f>B17-B15</f>
        <v>27.546666666666674</v>
      </c>
      <c r="C16" s="191">
        <f>C17-C15</f>
        <v>12</v>
      </c>
      <c r="D16" s="190">
        <f>B16/C16</f>
        <v>2.295555555555556</v>
      </c>
      <c r="E16" s="190"/>
      <c r="F16" s="163"/>
      <c r="G16" s="163"/>
      <c r="H16" s="163"/>
      <c r="I16" s="163"/>
      <c r="J16" s="163"/>
      <c r="K16" s="163"/>
    </row>
    <row r="17" spans="1:11" ht="18.600000000000001" thickBot="1">
      <c r="A17" s="1" t="s">
        <v>17</v>
      </c>
      <c r="B17" s="190">
        <f>K11</f>
        <v>46.666666666666679</v>
      </c>
      <c r="C17" s="191">
        <f>COUNTA(B2:D6)-1</f>
        <v>14</v>
      </c>
      <c r="D17" s="190"/>
      <c r="E17" s="190"/>
      <c r="F17" s="163" t="s">
        <v>380</v>
      </c>
      <c r="G17" s="163"/>
      <c r="H17" s="163"/>
      <c r="I17" s="163"/>
      <c r="J17" s="163"/>
      <c r="K17" s="163"/>
    </row>
    <row r="18" spans="1:11" ht="18.600000000000001" thickBot="1">
      <c r="F18" s="3" t="str">
        <f>IF(E15&gt;3.89,"有意差あり","有意差は認められない")</f>
        <v>有意差あり</v>
      </c>
    </row>
  </sheetData>
  <phoneticPr fontId="2"/>
  <pageMargins left="0.7" right="0.7" top="0.75" bottom="0.75" header="0.3" footer="0.3"/>
  <pageSetup paperSize="9"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0AA90-E259-488E-A112-42058641D403}">
  <dimension ref="A1:I16"/>
  <sheetViews>
    <sheetView workbookViewId="0">
      <selection activeCell="H11" sqref="H11"/>
    </sheetView>
  </sheetViews>
  <sheetFormatPr defaultRowHeight="18"/>
  <cols>
    <col min="6" max="8" width="10.3984375" customWidth="1"/>
    <col min="9" max="9" width="13.69921875" customWidth="1"/>
  </cols>
  <sheetData>
    <row r="1" spans="1:9">
      <c r="B1" s="4" t="s">
        <v>26</v>
      </c>
      <c r="C1" s="4"/>
      <c r="D1" s="107">
        <f>COUNTA(B3:B8)</f>
        <v>6</v>
      </c>
      <c r="I1" t="s">
        <v>114</v>
      </c>
    </row>
    <row r="2" spans="1:9" ht="18.600000000000001" thickBot="1">
      <c r="B2" s="5" t="s">
        <v>19</v>
      </c>
      <c r="C2" s="5" t="s">
        <v>29</v>
      </c>
      <c r="D2" s="5" t="s">
        <v>30</v>
      </c>
      <c r="E2" s="5" t="s">
        <v>31</v>
      </c>
      <c r="F2" s="5" t="s">
        <v>32</v>
      </c>
      <c r="G2" s="5" t="s">
        <v>33</v>
      </c>
      <c r="H2" s="5" t="s">
        <v>34</v>
      </c>
      <c r="I2" s="5" t="s">
        <v>115</v>
      </c>
    </row>
    <row r="3" spans="1:9">
      <c r="B3" s="145">
        <v>15</v>
      </c>
      <c r="C3" s="146">
        <v>15</v>
      </c>
      <c r="D3">
        <f>B3-$B$10</f>
        <v>-17.5</v>
      </c>
      <c r="E3">
        <f>C3-$C$10</f>
        <v>-15</v>
      </c>
      <c r="F3">
        <f>D3*D3</f>
        <v>306.25</v>
      </c>
      <c r="G3">
        <f>E3*E3</f>
        <v>225</v>
      </c>
      <c r="H3">
        <f>D3*E3</f>
        <v>262.5</v>
      </c>
    </row>
    <row r="4" spans="1:9">
      <c r="B4" s="147">
        <v>25</v>
      </c>
      <c r="C4" s="148">
        <v>20</v>
      </c>
      <c r="D4">
        <f t="shared" ref="D4:D7" si="0">B4-$B$10</f>
        <v>-7.5</v>
      </c>
      <c r="E4">
        <f t="shared" ref="E4:E7" si="1">C4-$C$10</f>
        <v>-10</v>
      </c>
      <c r="F4">
        <f t="shared" ref="F4:F7" si="2">D4*D4</f>
        <v>56.25</v>
      </c>
      <c r="G4">
        <f t="shared" ref="G4:G7" si="3">E4*E4</f>
        <v>100</v>
      </c>
      <c r="H4">
        <f t="shared" ref="H4:H7" si="4">D4*E4</f>
        <v>75</v>
      </c>
    </row>
    <row r="5" spans="1:9">
      <c r="B5" s="147">
        <v>20</v>
      </c>
      <c r="C5" s="148">
        <v>25</v>
      </c>
      <c r="D5">
        <f t="shared" si="0"/>
        <v>-12.5</v>
      </c>
      <c r="E5">
        <f t="shared" si="1"/>
        <v>-5</v>
      </c>
      <c r="F5">
        <f t="shared" si="2"/>
        <v>156.25</v>
      </c>
      <c r="G5">
        <f t="shared" si="3"/>
        <v>25</v>
      </c>
      <c r="H5">
        <f t="shared" si="4"/>
        <v>62.5</v>
      </c>
    </row>
    <row r="6" spans="1:9">
      <c r="B6" s="147">
        <v>35</v>
      </c>
      <c r="C6" s="148">
        <v>35</v>
      </c>
      <c r="D6">
        <f t="shared" si="0"/>
        <v>2.5</v>
      </c>
      <c r="E6">
        <f t="shared" si="1"/>
        <v>5</v>
      </c>
      <c r="F6">
        <f t="shared" si="2"/>
        <v>6.25</v>
      </c>
      <c r="G6">
        <f t="shared" si="3"/>
        <v>25</v>
      </c>
      <c r="H6">
        <f t="shared" si="4"/>
        <v>12.5</v>
      </c>
    </row>
    <row r="7" spans="1:9">
      <c r="B7" s="147">
        <v>45</v>
      </c>
      <c r="C7" s="148">
        <v>40</v>
      </c>
      <c r="D7">
        <f t="shared" si="0"/>
        <v>12.5</v>
      </c>
      <c r="E7">
        <f t="shared" si="1"/>
        <v>10</v>
      </c>
      <c r="F7">
        <f t="shared" si="2"/>
        <v>156.25</v>
      </c>
      <c r="G7">
        <f t="shared" si="3"/>
        <v>100</v>
      </c>
      <c r="H7">
        <f t="shared" si="4"/>
        <v>125</v>
      </c>
    </row>
    <row r="8" spans="1:9" ht="18.600000000000001" thickBot="1">
      <c r="B8" s="149">
        <v>55</v>
      </c>
      <c r="C8" s="150">
        <v>45</v>
      </c>
      <c r="D8">
        <f>B8-$B$10</f>
        <v>22.5</v>
      </c>
      <c r="E8">
        <f>C8-$C$10</f>
        <v>15</v>
      </c>
      <c r="F8">
        <f t="shared" ref="F8:G8" si="5">D8*D8</f>
        <v>506.25</v>
      </c>
      <c r="G8">
        <f t="shared" si="5"/>
        <v>225</v>
      </c>
      <c r="H8">
        <f t="shared" ref="H8" si="6">D8*E8</f>
        <v>337.5</v>
      </c>
    </row>
    <row r="9" spans="1:9" ht="18.600000000000001" thickBot="1">
      <c r="A9" s="5" t="s">
        <v>113</v>
      </c>
      <c r="B9" s="66">
        <f>SUM(B3:B8)</f>
        <v>195</v>
      </c>
      <c r="C9" s="66">
        <f t="shared" ref="C9:E9" si="7">SUM(C3:C8)</f>
        <v>180</v>
      </c>
      <c r="D9" s="66">
        <f t="shared" si="7"/>
        <v>0</v>
      </c>
      <c r="E9" s="66">
        <f t="shared" si="7"/>
        <v>0</v>
      </c>
      <c r="I9">
        <f>F11</f>
        <v>1187.5</v>
      </c>
    </row>
    <row r="10" spans="1:9">
      <c r="A10" s="5" t="s">
        <v>21</v>
      </c>
      <c r="B10">
        <f>B9/D1</f>
        <v>32.5</v>
      </c>
      <c r="C10">
        <f>C9/D1</f>
        <v>30</v>
      </c>
      <c r="H10" s="6" t="s">
        <v>35</v>
      </c>
    </row>
    <row r="11" spans="1:9">
      <c r="A11" s="53" t="s">
        <v>12</v>
      </c>
      <c r="F11" s="34">
        <f>SUM(F3:F8)</f>
        <v>1187.5</v>
      </c>
      <c r="G11" s="34">
        <f>SUM(G3:G8)</f>
        <v>700</v>
      </c>
      <c r="H11" s="64">
        <f>SUM(H3:H8)</f>
        <v>875</v>
      </c>
    </row>
    <row r="12" spans="1:9">
      <c r="A12" s="5" t="s">
        <v>25</v>
      </c>
      <c r="F12" s="1">
        <f>F11/($D$1-1)</f>
        <v>237.5</v>
      </c>
      <c r="G12" s="1">
        <f>G11/($D$1-1)</f>
        <v>140</v>
      </c>
      <c r="H12" s="1">
        <f>H11/($D$1-1)</f>
        <v>175</v>
      </c>
      <c r="I12">
        <f>I9/D1</f>
        <v>197.91666666666666</v>
      </c>
    </row>
    <row r="13" spans="1:9">
      <c r="A13" s="5" t="s">
        <v>27</v>
      </c>
      <c r="F13">
        <f>SQRT(F12)</f>
        <v>15.411035007422441</v>
      </c>
      <c r="G13">
        <f>SQRT(G12)</f>
        <v>11.832159566199232</v>
      </c>
      <c r="I13">
        <f>SQRT(I12)</f>
        <v>14.068285846778442</v>
      </c>
    </row>
    <row r="14" spans="1:9">
      <c r="A14" t="s">
        <v>28</v>
      </c>
      <c r="I14">
        <f>I13/SQRT(D1)</f>
        <v>5.743353646704259</v>
      </c>
    </row>
    <row r="15" spans="1:9" ht="18.600000000000001" thickBot="1"/>
    <row r="16" spans="1:9" ht="18.600000000000001" thickBot="1">
      <c r="A16" s="5" t="s">
        <v>36</v>
      </c>
      <c r="B16" s="3">
        <f>H12/(F13*G13)</f>
        <v>0.95971486993739308</v>
      </c>
    </row>
  </sheetData>
  <phoneticPr fontId="2"/>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28C2F-AD13-41FF-9879-09DA8592F4DA}">
  <dimension ref="A1:P19"/>
  <sheetViews>
    <sheetView tabSelected="1" workbookViewId="0">
      <selection activeCell="K15" sqref="K15"/>
    </sheetView>
  </sheetViews>
  <sheetFormatPr defaultRowHeight="18"/>
  <cols>
    <col min="6" max="6" width="10" customWidth="1"/>
    <col min="7" max="7" width="9.59765625" customWidth="1"/>
  </cols>
  <sheetData>
    <row r="1" spans="1:16">
      <c r="B1" s="35" t="s">
        <v>26</v>
      </c>
      <c r="C1" s="36"/>
      <c r="D1" s="107">
        <f>COUNTA(B3:B8)</f>
        <v>6</v>
      </c>
    </row>
    <row r="2" spans="1:16">
      <c r="B2" s="37" t="s">
        <v>19</v>
      </c>
      <c r="C2" s="37" t="s">
        <v>29</v>
      </c>
      <c r="D2" s="5" t="s">
        <v>30</v>
      </c>
      <c r="E2" s="5" t="s">
        <v>31</v>
      </c>
      <c r="F2" s="5" t="s">
        <v>32</v>
      </c>
      <c r="G2" s="5" t="s">
        <v>33</v>
      </c>
      <c r="H2" s="5" t="s">
        <v>34</v>
      </c>
      <c r="I2" s="5" t="s">
        <v>24</v>
      </c>
    </row>
    <row r="3" spans="1:16">
      <c r="B3" s="151">
        <v>31</v>
      </c>
      <c r="C3" s="151">
        <v>5</v>
      </c>
      <c r="D3">
        <f>B3-$B$10</f>
        <v>0.5</v>
      </c>
      <c r="E3">
        <f>C3-$C$10</f>
        <v>-1.5</v>
      </c>
      <c r="F3">
        <f>D3*D3</f>
        <v>0.25</v>
      </c>
      <c r="G3">
        <f>E3*E3</f>
        <v>2.25</v>
      </c>
      <c r="H3">
        <f>D3*E3</f>
        <v>-0.75</v>
      </c>
      <c r="O3" s="151">
        <v>1</v>
      </c>
      <c r="P3" s="151">
        <v>2</v>
      </c>
    </row>
    <row r="4" spans="1:16">
      <c r="B4" s="151">
        <v>29</v>
      </c>
      <c r="C4" s="151">
        <v>7</v>
      </c>
      <c r="D4">
        <f>B4-$B$10</f>
        <v>-1.5</v>
      </c>
      <c r="E4">
        <f>C4-$C$10</f>
        <v>0.5</v>
      </c>
      <c r="F4">
        <f t="shared" ref="F4:G8" si="0">D4*D4</f>
        <v>2.25</v>
      </c>
      <c r="G4">
        <f t="shared" si="0"/>
        <v>0.25</v>
      </c>
      <c r="H4">
        <f t="shared" ref="H4:H8" si="1">D4*E4</f>
        <v>-0.75</v>
      </c>
      <c r="O4" s="151">
        <v>2</v>
      </c>
      <c r="P4" s="151">
        <v>3</v>
      </c>
    </row>
    <row r="5" spans="1:16">
      <c r="B5" s="151">
        <v>33</v>
      </c>
      <c r="C5" s="151">
        <v>9</v>
      </c>
      <c r="D5">
        <f t="shared" ref="D5:D7" si="2">B5-$B$10</f>
        <v>2.5</v>
      </c>
      <c r="E5">
        <f t="shared" ref="E5:E7" si="3">C5-$C$10</f>
        <v>2.5</v>
      </c>
      <c r="F5">
        <f t="shared" ref="F5:F7" si="4">D5*D5</f>
        <v>6.25</v>
      </c>
      <c r="G5">
        <f t="shared" ref="G5:G7" si="5">E5*E5</f>
        <v>6.25</v>
      </c>
      <c r="H5">
        <f t="shared" ref="H5:H7" si="6">D5*E5</f>
        <v>6.25</v>
      </c>
      <c r="O5" s="151">
        <v>3</v>
      </c>
      <c r="P5" s="151">
        <v>4</v>
      </c>
    </row>
    <row r="6" spans="1:16">
      <c r="B6" s="151">
        <v>28</v>
      </c>
      <c r="C6" s="151">
        <v>2</v>
      </c>
      <c r="D6">
        <f t="shared" si="2"/>
        <v>-2.5</v>
      </c>
      <c r="E6">
        <f t="shared" si="3"/>
        <v>-4.5</v>
      </c>
      <c r="F6">
        <f t="shared" si="4"/>
        <v>6.25</v>
      </c>
      <c r="G6">
        <f t="shared" si="5"/>
        <v>20.25</v>
      </c>
      <c r="H6">
        <f t="shared" si="6"/>
        <v>11.25</v>
      </c>
      <c r="O6" s="151">
        <v>4</v>
      </c>
      <c r="P6" s="151">
        <v>5</v>
      </c>
    </row>
    <row r="7" spans="1:16">
      <c r="B7" s="151">
        <v>30</v>
      </c>
      <c r="C7" s="151">
        <v>6</v>
      </c>
      <c r="D7">
        <f t="shared" si="2"/>
        <v>-0.5</v>
      </c>
      <c r="E7">
        <f t="shared" si="3"/>
        <v>-0.5</v>
      </c>
      <c r="F7">
        <f t="shared" si="4"/>
        <v>0.25</v>
      </c>
      <c r="G7">
        <f t="shared" si="5"/>
        <v>0.25</v>
      </c>
      <c r="H7">
        <f t="shared" si="6"/>
        <v>0.25</v>
      </c>
      <c r="O7" s="151">
        <v>5</v>
      </c>
      <c r="P7" s="151">
        <v>6</v>
      </c>
    </row>
    <row r="8" spans="1:16">
      <c r="B8" s="151">
        <v>32</v>
      </c>
      <c r="C8" s="151">
        <v>10</v>
      </c>
      <c r="D8">
        <f>B8-$B$10</f>
        <v>1.5</v>
      </c>
      <c r="E8">
        <f>C8-$C$10</f>
        <v>3.5</v>
      </c>
      <c r="F8">
        <f t="shared" si="0"/>
        <v>2.25</v>
      </c>
      <c r="G8">
        <f t="shared" si="0"/>
        <v>12.25</v>
      </c>
      <c r="H8">
        <f t="shared" si="1"/>
        <v>5.25</v>
      </c>
      <c r="O8" s="151">
        <v>3</v>
      </c>
      <c r="P8" s="151">
        <v>5</v>
      </c>
    </row>
    <row r="9" spans="1:16" ht="18.600000000000001" thickBot="1">
      <c r="A9" s="5" t="s">
        <v>116</v>
      </c>
      <c r="B9" s="66">
        <f t="shared" ref="B9:H9" si="7">SUM(B3:B8)</f>
        <v>183</v>
      </c>
      <c r="C9" s="66">
        <f t="shared" si="7"/>
        <v>39</v>
      </c>
      <c r="D9" s="66">
        <f t="shared" si="7"/>
        <v>0</v>
      </c>
      <c r="E9" s="307">
        <f t="shared" si="7"/>
        <v>0</v>
      </c>
      <c r="F9" s="66">
        <f t="shared" si="7"/>
        <v>17.5</v>
      </c>
      <c r="G9" s="66">
        <f t="shared" si="7"/>
        <v>41.5</v>
      </c>
      <c r="H9" s="66">
        <f t="shared" si="7"/>
        <v>21.5</v>
      </c>
      <c r="I9" s="66">
        <v>2</v>
      </c>
    </row>
    <row r="10" spans="1:16">
      <c r="A10" s="5" t="s">
        <v>21</v>
      </c>
      <c r="B10">
        <f>B9/D1</f>
        <v>30.5</v>
      </c>
      <c r="C10">
        <f>C9/D1</f>
        <v>6.5</v>
      </c>
      <c r="H10" s="6" t="s">
        <v>35</v>
      </c>
    </row>
    <row r="11" spans="1:16">
      <c r="A11" s="5" t="s">
        <v>12</v>
      </c>
      <c r="F11">
        <f>SUM(F3:F8)</f>
        <v>17.5</v>
      </c>
      <c r="G11">
        <f>SUM(G3:G8)</f>
        <v>41.5</v>
      </c>
      <c r="H11" s="365">
        <f>SUM(H3:H8)</f>
        <v>21.5</v>
      </c>
    </row>
    <row r="12" spans="1:16" ht="18.600000000000001" thickBot="1">
      <c r="A12" s="5" t="s">
        <v>25</v>
      </c>
      <c r="F12" s="99">
        <f>F11/($D$1-1)</f>
        <v>3.5</v>
      </c>
      <c r="G12" s="99">
        <f>G11/($D$1-1)</f>
        <v>8.3000000000000007</v>
      </c>
      <c r="H12" s="206">
        <f>H11/($D$1-1)</f>
        <v>4.3</v>
      </c>
      <c r="I12">
        <f>I9/D1</f>
        <v>0.33333333333333331</v>
      </c>
    </row>
    <row r="13" spans="1:16" ht="18.600000000000001" thickBot="1">
      <c r="A13" s="5" t="s">
        <v>27</v>
      </c>
      <c r="F13" s="277">
        <f>SQRT(F12)</f>
        <v>1.8708286933869707</v>
      </c>
      <c r="G13" s="277">
        <f>SQRT(G12)</f>
        <v>2.8809720581775866</v>
      </c>
      <c r="I13">
        <f>SQRT(I12)</f>
        <v>0.57735026918962573</v>
      </c>
    </row>
    <row r="14" spans="1:16">
      <c r="A14" t="s">
        <v>28</v>
      </c>
      <c r="I14">
        <f>I13/SQRT(D1)</f>
        <v>0.23570226039551584</v>
      </c>
    </row>
    <row r="16" spans="1:16">
      <c r="A16" s="5" t="s">
        <v>36</v>
      </c>
      <c r="B16" s="34">
        <f>H12/(F13*G13)</f>
        <v>0.79780248958775934</v>
      </c>
    </row>
    <row r="17" spans="2:11" ht="18.600000000000001" thickBot="1"/>
    <row r="18" spans="2:11" ht="18.600000000000001" thickBot="1">
      <c r="B18" s="152" t="s">
        <v>37</v>
      </c>
      <c r="C18" s="153"/>
      <c r="D18" s="156" t="s">
        <v>38</v>
      </c>
      <c r="E18" s="308">
        <f>B16*(G13/F13)</f>
        <v>1.2285714285714284</v>
      </c>
      <c r="K18">
        <f>母比率の区間推定法!P12</f>
        <v>0</v>
      </c>
    </row>
    <row r="19" spans="2:11" ht="18.600000000000001" thickBot="1">
      <c r="B19" s="154"/>
      <c r="C19" s="155"/>
      <c r="D19" s="156" t="s">
        <v>39</v>
      </c>
      <c r="E19" s="157">
        <f>C10-(E18*B10)</f>
        <v>-30.971428571428568</v>
      </c>
    </row>
  </sheetData>
  <phoneticPr fontId="2"/>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265A0-CEE7-4AB5-8E0A-580076D1EFCF}">
  <dimension ref="A1:AI40"/>
  <sheetViews>
    <sheetView topLeftCell="E12" workbookViewId="0">
      <selection activeCell="T21" sqref="T21:AI40"/>
    </sheetView>
  </sheetViews>
  <sheetFormatPr defaultRowHeight="18"/>
  <cols>
    <col min="1" max="6" width="4.59765625" customWidth="1"/>
    <col min="7" max="7" width="9.3984375" customWidth="1"/>
    <col min="8" max="8" width="6.59765625" customWidth="1"/>
    <col min="9" max="9" width="5.69921875" customWidth="1"/>
    <col min="10" max="10" width="2.69921875" customWidth="1"/>
    <col min="11" max="11" width="6.59765625" customWidth="1"/>
    <col min="12" max="12" width="8.3984375" customWidth="1"/>
    <col min="13" max="13" width="6.09765625" customWidth="1"/>
    <col min="14" max="14" width="5.8984375" customWidth="1"/>
    <col min="15" max="15" width="4.59765625" customWidth="1"/>
    <col min="16" max="16" width="7.09765625" customWidth="1"/>
    <col min="17" max="17" width="7" customWidth="1"/>
    <col min="18" max="19" width="6.59765625" customWidth="1"/>
    <col min="20" max="20" width="2.69921875" customWidth="1"/>
    <col min="21" max="21" width="6.09765625" customWidth="1"/>
    <col min="22" max="22" width="6.59765625" customWidth="1"/>
    <col min="23" max="29" width="4.69921875" customWidth="1"/>
  </cols>
  <sheetData>
    <row r="1" spans="1:29" ht="18.600000000000001" thickBot="1">
      <c r="J1" s="38"/>
      <c r="T1" s="38"/>
    </row>
    <row r="2" spans="1:29" ht="14.25" customHeight="1" thickBot="1">
      <c r="B2" s="160" t="s">
        <v>26</v>
      </c>
      <c r="C2" s="159"/>
      <c r="D2" s="106">
        <f>COUNTA(B4:B8)</f>
        <v>5</v>
      </c>
      <c r="J2" s="38"/>
      <c r="K2" s="45"/>
      <c r="L2" s="161" t="s">
        <v>26</v>
      </c>
      <c r="M2" s="159"/>
      <c r="N2" s="106">
        <f>COUNTA(L4:L8)</f>
        <v>5</v>
      </c>
      <c r="O2" s="162"/>
      <c r="P2" s="162"/>
      <c r="Q2" s="162"/>
      <c r="R2" s="162"/>
      <c r="S2" s="162"/>
      <c r="T2" s="158"/>
      <c r="U2" s="162"/>
      <c r="V2" s="161" t="s">
        <v>26</v>
      </c>
      <c r="W2" s="159"/>
      <c r="X2" s="106">
        <f>COUNTA(V4:V8)</f>
        <v>5</v>
      </c>
      <c r="Y2" s="45"/>
      <c r="Z2" s="45"/>
      <c r="AA2" s="45"/>
      <c r="AB2" s="45"/>
      <c r="AC2" s="45"/>
    </row>
    <row r="3" spans="1:29">
      <c r="A3" s="39"/>
      <c r="B3" s="40" t="s">
        <v>19</v>
      </c>
      <c r="C3" s="40" t="s">
        <v>29</v>
      </c>
      <c r="D3" s="41" t="s">
        <v>30</v>
      </c>
      <c r="E3" s="41" t="s">
        <v>31</v>
      </c>
      <c r="F3" s="41" t="s">
        <v>32</v>
      </c>
      <c r="G3" s="41" t="s">
        <v>33</v>
      </c>
      <c r="H3" s="41" t="s">
        <v>34</v>
      </c>
      <c r="I3" s="41"/>
      <c r="J3" s="38"/>
      <c r="K3" s="45"/>
      <c r="L3" s="46" t="s">
        <v>85</v>
      </c>
      <c r="M3" s="46" t="s">
        <v>29</v>
      </c>
      <c r="N3" s="47" t="s">
        <v>95</v>
      </c>
      <c r="O3" s="47" t="s">
        <v>31</v>
      </c>
      <c r="P3" s="47" t="s">
        <v>96</v>
      </c>
      <c r="Q3" s="47" t="s">
        <v>33</v>
      </c>
      <c r="R3" s="47" t="s">
        <v>34</v>
      </c>
      <c r="S3" s="47"/>
      <c r="T3" s="38"/>
      <c r="U3" s="45"/>
      <c r="V3" s="46" t="s">
        <v>19</v>
      </c>
      <c r="W3" s="46" t="s">
        <v>85</v>
      </c>
      <c r="X3" s="47" t="s">
        <v>30</v>
      </c>
      <c r="Y3" s="47" t="s">
        <v>95</v>
      </c>
      <c r="Z3" s="47" t="s">
        <v>32</v>
      </c>
      <c r="AA3" s="47" t="s">
        <v>96</v>
      </c>
      <c r="AB3" s="47" t="s">
        <v>34</v>
      </c>
      <c r="AC3" s="47"/>
    </row>
    <row r="4" spans="1:29">
      <c r="A4" s="39"/>
      <c r="B4" s="192">
        <v>1</v>
      </c>
      <c r="C4" s="192">
        <v>2</v>
      </c>
      <c r="D4" s="39">
        <f>B4-$B$10</f>
        <v>-0.60000000000000009</v>
      </c>
      <c r="E4" s="39">
        <f>C4-$C$10</f>
        <v>-1</v>
      </c>
      <c r="F4" s="39">
        <f>D4*D4</f>
        <v>0.3600000000000001</v>
      </c>
      <c r="G4" s="39">
        <f>E4*E4</f>
        <v>1</v>
      </c>
      <c r="H4" s="39">
        <f>D4*E4</f>
        <v>0.60000000000000009</v>
      </c>
      <c r="I4" s="39"/>
      <c r="J4" s="38"/>
      <c r="K4" s="45"/>
      <c r="L4" s="193">
        <v>3</v>
      </c>
      <c r="M4" s="193">
        <v>2</v>
      </c>
      <c r="N4" s="45">
        <f>L4-$L$10</f>
        <v>-0.79999999999999982</v>
      </c>
      <c r="O4" s="45">
        <f>M4-$M$10</f>
        <v>-1</v>
      </c>
      <c r="P4" s="45">
        <f>N4*N4</f>
        <v>0.63999999999999968</v>
      </c>
      <c r="Q4" s="45">
        <f>O4*O4</f>
        <v>1</v>
      </c>
      <c r="R4" s="45">
        <f>N4*O4</f>
        <v>0.79999999999999982</v>
      </c>
      <c r="S4" s="45"/>
      <c r="T4" s="38"/>
      <c r="U4" s="45"/>
      <c r="V4" s="193">
        <v>1</v>
      </c>
      <c r="W4" s="193">
        <v>3</v>
      </c>
      <c r="X4" s="45">
        <f>V4-$V$10</f>
        <v>-0.60000000000000009</v>
      </c>
      <c r="Y4" s="45">
        <f>W4-$W$10</f>
        <v>-0.79999999999999982</v>
      </c>
      <c r="Z4" s="45">
        <f>X4*X4</f>
        <v>0.3600000000000001</v>
      </c>
      <c r="AA4" s="45">
        <f>Y4*Y4</f>
        <v>0.63999999999999968</v>
      </c>
      <c r="AB4" s="45">
        <f>X4*Y4</f>
        <v>0.48</v>
      </c>
      <c r="AC4" s="45"/>
    </row>
    <row r="5" spans="1:29">
      <c r="A5" s="39"/>
      <c r="B5" s="192">
        <v>1</v>
      </c>
      <c r="C5" s="192">
        <v>2</v>
      </c>
      <c r="D5" s="39">
        <f t="shared" ref="D5:D6" si="0">B5-$B$10</f>
        <v>-0.60000000000000009</v>
      </c>
      <c r="E5" s="39">
        <f t="shared" ref="E5:E6" si="1">C5-$C$10</f>
        <v>-1</v>
      </c>
      <c r="F5" s="39">
        <f t="shared" ref="F5:F6" si="2">D5*D5</f>
        <v>0.3600000000000001</v>
      </c>
      <c r="G5" s="39">
        <f t="shared" ref="G5:G6" si="3">E5*E5</f>
        <v>1</v>
      </c>
      <c r="H5" s="39">
        <f t="shared" ref="H5:H6" si="4">D5*E5</f>
        <v>0.60000000000000009</v>
      </c>
      <c r="I5" s="39"/>
      <c r="J5" s="38"/>
      <c r="K5" s="45"/>
      <c r="L5" s="193">
        <v>3</v>
      </c>
      <c r="M5" s="193">
        <v>2</v>
      </c>
      <c r="N5" s="45">
        <f t="shared" ref="N5:N6" si="5">L5-$L$10</f>
        <v>-0.79999999999999982</v>
      </c>
      <c r="O5" s="45">
        <f t="shared" ref="O5:O6" si="6">M5-$M$10</f>
        <v>-1</v>
      </c>
      <c r="P5" s="45">
        <f t="shared" ref="P5:P6" si="7">N5*N5</f>
        <v>0.63999999999999968</v>
      </c>
      <c r="Q5" s="45">
        <f t="shared" ref="Q5:Q6" si="8">O5*O5</f>
        <v>1</v>
      </c>
      <c r="R5" s="45">
        <f t="shared" ref="R5:R6" si="9">N5*O5</f>
        <v>0.79999999999999982</v>
      </c>
      <c r="S5" s="45"/>
      <c r="T5" s="38"/>
      <c r="U5" s="45"/>
      <c r="V5" s="193">
        <v>1</v>
      </c>
      <c r="W5" s="193">
        <v>3</v>
      </c>
      <c r="X5" s="45">
        <f t="shared" ref="X5:X6" si="10">V5-$V$10</f>
        <v>-0.60000000000000009</v>
      </c>
      <c r="Y5" s="45">
        <f t="shared" ref="Y5:Y6" si="11">W5-$W$10</f>
        <v>-0.79999999999999982</v>
      </c>
      <c r="Z5" s="45">
        <f t="shared" ref="Z5:Z6" si="12">X5*X5</f>
        <v>0.3600000000000001</v>
      </c>
      <c r="AA5" s="45">
        <f t="shared" ref="AA5:AA6" si="13">Y5*Y5</f>
        <v>0.63999999999999968</v>
      </c>
      <c r="AB5" s="45">
        <f t="shared" ref="AB5:AB6" si="14">X5*Y5</f>
        <v>0.48</v>
      </c>
      <c r="AC5" s="45"/>
    </row>
    <row r="6" spans="1:29">
      <c r="A6" s="39"/>
      <c r="B6" s="192">
        <v>1</v>
      </c>
      <c r="C6" s="192">
        <v>2</v>
      </c>
      <c r="D6" s="39">
        <f t="shared" si="0"/>
        <v>-0.60000000000000009</v>
      </c>
      <c r="E6" s="39">
        <f t="shared" si="1"/>
        <v>-1</v>
      </c>
      <c r="F6" s="39">
        <f t="shared" si="2"/>
        <v>0.3600000000000001</v>
      </c>
      <c r="G6" s="39">
        <f t="shared" si="3"/>
        <v>1</v>
      </c>
      <c r="H6" s="39">
        <f t="shared" si="4"/>
        <v>0.60000000000000009</v>
      </c>
      <c r="I6" s="39"/>
      <c r="J6" s="38"/>
      <c r="K6" s="45"/>
      <c r="L6" s="193">
        <v>3</v>
      </c>
      <c r="M6" s="193">
        <v>2</v>
      </c>
      <c r="N6" s="45">
        <f t="shared" si="5"/>
        <v>-0.79999999999999982</v>
      </c>
      <c r="O6" s="45">
        <f t="shared" si="6"/>
        <v>-1</v>
      </c>
      <c r="P6" s="45">
        <f t="shared" si="7"/>
        <v>0.63999999999999968</v>
      </c>
      <c r="Q6" s="45">
        <f t="shared" si="8"/>
        <v>1</v>
      </c>
      <c r="R6" s="45">
        <f t="shared" si="9"/>
        <v>0.79999999999999982</v>
      </c>
      <c r="S6" s="45"/>
      <c r="T6" s="38"/>
      <c r="U6" s="45"/>
      <c r="V6" s="193">
        <v>1</v>
      </c>
      <c r="W6" s="193">
        <v>3</v>
      </c>
      <c r="X6" s="45">
        <f t="shared" si="10"/>
        <v>-0.60000000000000009</v>
      </c>
      <c r="Y6" s="45">
        <f t="shared" si="11"/>
        <v>-0.79999999999999982</v>
      </c>
      <c r="Z6" s="45">
        <f t="shared" si="12"/>
        <v>0.3600000000000001</v>
      </c>
      <c r="AA6" s="45">
        <f t="shared" si="13"/>
        <v>0.63999999999999968</v>
      </c>
      <c r="AB6" s="45">
        <f t="shared" si="14"/>
        <v>0.48</v>
      </c>
      <c r="AC6" s="45"/>
    </row>
    <row r="7" spans="1:29">
      <c r="A7" s="39"/>
      <c r="B7" s="192">
        <v>2</v>
      </c>
      <c r="C7" s="192">
        <v>3</v>
      </c>
      <c r="D7" s="39">
        <f t="shared" ref="D7:D8" si="15">B7-$B$10</f>
        <v>0.39999999999999991</v>
      </c>
      <c r="E7" s="39">
        <f>C7-$C$10</f>
        <v>0</v>
      </c>
      <c r="F7" s="39">
        <f t="shared" ref="F7:G8" si="16">D7*D7</f>
        <v>0.15999999999999992</v>
      </c>
      <c r="G7" s="39">
        <f t="shared" si="16"/>
        <v>0</v>
      </c>
      <c r="H7" s="39">
        <f t="shared" ref="H7:H8" si="17">D7*E7</f>
        <v>0</v>
      </c>
      <c r="I7" s="39"/>
      <c r="J7" s="38"/>
      <c r="K7" s="45"/>
      <c r="L7" s="193">
        <v>4</v>
      </c>
      <c r="M7" s="193">
        <v>3</v>
      </c>
      <c r="N7" s="45">
        <f t="shared" ref="N7:N8" si="18">L7-$L$10</f>
        <v>0.20000000000000018</v>
      </c>
      <c r="O7" s="45">
        <f t="shared" ref="O7:O8" si="19">M7-$M$10</f>
        <v>0</v>
      </c>
      <c r="P7" s="45">
        <f t="shared" ref="P7:P8" si="20">N7*N7</f>
        <v>4.000000000000007E-2</v>
      </c>
      <c r="Q7" s="45">
        <f t="shared" ref="Q7:Q8" si="21">O7*O7</f>
        <v>0</v>
      </c>
      <c r="R7" s="45">
        <f t="shared" ref="R7:R8" si="22">N7*O7</f>
        <v>0</v>
      </c>
      <c r="S7" s="45"/>
      <c r="T7" s="38"/>
      <c r="U7" s="45"/>
      <c r="V7" s="193">
        <v>2</v>
      </c>
      <c r="W7" s="193">
        <v>4</v>
      </c>
      <c r="X7" s="45">
        <f t="shared" ref="X7:X8" si="23">V7-$V$10</f>
        <v>0.39999999999999991</v>
      </c>
      <c r="Y7" s="45">
        <f t="shared" ref="Y7:Y8" si="24">W7-$W$10</f>
        <v>0.20000000000000018</v>
      </c>
      <c r="Z7" s="45">
        <f t="shared" ref="Z7:Z8" si="25">X7*X7</f>
        <v>0.15999999999999992</v>
      </c>
      <c r="AA7" s="45">
        <f t="shared" ref="AA7:AA8" si="26">Y7*Y7</f>
        <v>4.000000000000007E-2</v>
      </c>
      <c r="AB7" s="45">
        <f t="shared" ref="AB7:AB8" si="27">X7*Y7</f>
        <v>8.0000000000000057E-2</v>
      </c>
      <c r="AC7" s="45"/>
    </row>
    <row r="8" spans="1:29">
      <c r="A8" s="39"/>
      <c r="B8" s="192">
        <v>3</v>
      </c>
      <c r="C8" s="192">
        <v>6</v>
      </c>
      <c r="D8" s="39">
        <f t="shared" si="15"/>
        <v>1.4</v>
      </c>
      <c r="E8" s="39">
        <f>C8-$C$10</f>
        <v>3</v>
      </c>
      <c r="F8" s="39">
        <f t="shared" si="16"/>
        <v>1.9599999999999997</v>
      </c>
      <c r="G8" s="39">
        <f t="shared" si="16"/>
        <v>9</v>
      </c>
      <c r="H8" s="39">
        <f t="shared" si="17"/>
        <v>4.1999999999999993</v>
      </c>
      <c r="I8" s="39"/>
      <c r="J8" s="38"/>
      <c r="K8" s="45"/>
      <c r="L8" s="193">
        <v>6</v>
      </c>
      <c r="M8" s="193">
        <v>6</v>
      </c>
      <c r="N8" s="45">
        <f t="shared" si="18"/>
        <v>2.2000000000000002</v>
      </c>
      <c r="O8" s="45">
        <f t="shared" si="19"/>
        <v>3</v>
      </c>
      <c r="P8" s="45">
        <f t="shared" si="20"/>
        <v>4.8400000000000007</v>
      </c>
      <c r="Q8" s="45">
        <f t="shared" si="21"/>
        <v>9</v>
      </c>
      <c r="R8" s="45">
        <f t="shared" si="22"/>
        <v>6.6000000000000005</v>
      </c>
      <c r="S8" s="45"/>
      <c r="T8" s="38"/>
      <c r="U8" s="45"/>
      <c r="V8" s="193">
        <v>3</v>
      </c>
      <c r="W8" s="193">
        <v>6</v>
      </c>
      <c r="X8" s="45">
        <f t="shared" si="23"/>
        <v>1.4</v>
      </c>
      <c r="Y8" s="45">
        <f t="shared" si="24"/>
        <v>2.2000000000000002</v>
      </c>
      <c r="Z8" s="45">
        <f t="shared" si="25"/>
        <v>1.9599999999999997</v>
      </c>
      <c r="AA8" s="45">
        <f t="shared" si="26"/>
        <v>4.8400000000000007</v>
      </c>
      <c r="AB8" s="45">
        <f t="shared" si="27"/>
        <v>3.08</v>
      </c>
      <c r="AC8" s="45"/>
    </row>
    <row r="9" spans="1:29" ht="18.600000000000001" thickBot="1">
      <c r="A9" s="41" t="s">
        <v>20</v>
      </c>
      <c r="B9" s="39">
        <f>SUM(B4:B8)</f>
        <v>8</v>
      </c>
      <c r="C9" s="39">
        <f t="shared" ref="C9:H9" si="28">SUM(C4:C8)</f>
        <v>15</v>
      </c>
      <c r="D9" s="39">
        <f t="shared" si="28"/>
        <v>0</v>
      </c>
      <c r="E9" s="39">
        <f t="shared" si="28"/>
        <v>0</v>
      </c>
      <c r="F9" s="39">
        <f t="shared" si="28"/>
        <v>3.2</v>
      </c>
      <c r="G9" s="39">
        <f t="shared" si="28"/>
        <v>12</v>
      </c>
      <c r="H9" s="39">
        <f t="shared" si="28"/>
        <v>6</v>
      </c>
      <c r="I9" s="39"/>
      <c r="J9" s="38"/>
      <c r="K9" s="47" t="s">
        <v>20</v>
      </c>
      <c r="L9" s="67">
        <f>SUM(L4:L8)</f>
        <v>19</v>
      </c>
      <c r="M9" s="67">
        <f t="shared" ref="M9" si="29">SUM(M4:M8)</f>
        <v>15</v>
      </c>
      <c r="N9" s="67">
        <f t="shared" ref="N9" si="30">SUM(N4:N8)</f>
        <v>0</v>
      </c>
      <c r="O9" s="67">
        <f t="shared" ref="O9" si="31">SUM(O4:O8)</f>
        <v>0</v>
      </c>
      <c r="P9" s="67">
        <f t="shared" ref="P9" si="32">SUM(P4:P8)</f>
        <v>6.8</v>
      </c>
      <c r="Q9" s="67">
        <f t="shared" ref="Q9" si="33">SUM(Q4:Q8)</f>
        <v>12</v>
      </c>
      <c r="R9" s="67">
        <f t="shared" ref="R9" si="34">SUM(R4:R8)</f>
        <v>9</v>
      </c>
      <c r="S9" s="45"/>
      <c r="T9" s="38"/>
      <c r="U9" s="47" t="s">
        <v>20</v>
      </c>
      <c r="V9" s="67">
        <f>SUM(V4:V8)</f>
        <v>8</v>
      </c>
      <c r="W9" s="67">
        <f t="shared" ref="W9" si="35">SUM(W4:W8)</f>
        <v>19</v>
      </c>
      <c r="X9" s="67">
        <f t="shared" ref="X9" si="36">SUM(X4:X8)</f>
        <v>0</v>
      </c>
      <c r="Y9" s="67">
        <f t="shared" ref="Y9" si="37">SUM(Y4:Y8)</f>
        <v>0</v>
      </c>
      <c r="Z9" s="67">
        <f t="shared" ref="Z9" si="38">SUM(Z4:Z8)</f>
        <v>3.2</v>
      </c>
      <c r="AA9" s="67">
        <f t="shared" ref="AA9" si="39">SUM(AA4:AA8)</f>
        <v>6.8</v>
      </c>
      <c r="AB9" s="67">
        <f t="shared" ref="AB9" si="40">SUM(AB4:AB8)</f>
        <v>4.5999999999999996</v>
      </c>
      <c r="AC9" s="67"/>
    </row>
    <row r="10" spans="1:29">
      <c r="A10" s="41" t="s">
        <v>21</v>
      </c>
      <c r="B10" s="39">
        <f>B9/$D$2</f>
        <v>1.6</v>
      </c>
      <c r="C10" s="39">
        <f>C9/$D$2</f>
        <v>3</v>
      </c>
      <c r="D10" s="39"/>
      <c r="E10" s="39"/>
      <c r="F10" s="39"/>
      <c r="G10" s="39"/>
      <c r="H10" s="43" t="s">
        <v>35</v>
      </c>
      <c r="I10" s="39"/>
      <c r="J10" s="38"/>
      <c r="K10" s="47" t="s">
        <v>21</v>
      </c>
      <c r="L10" s="45">
        <f>L9/$N$2</f>
        <v>3.8</v>
      </c>
      <c r="M10" s="45">
        <f>M9/$N$2</f>
        <v>3</v>
      </c>
      <c r="N10" s="45"/>
      <c r="O10" s="45"/>
      <c r="P10" s="45"/>
      <c r="Q10" s="45"/>
      <c r="R10" s="49" t="s">
        <v>35</v>
      </c>
      <c r="S10" s="45"/>
      <c r="T10" s="38"/>
      <c r="U10" s="47" t="s">
        <v>21</v>
      </c>
      <c r="V10" s="45">
        <f>V9/$X$2</f>
        <v>1.6</v>
      </c>
      <c r="W10" s="45">
        <f>W9/$X$2</f>
        <v>3.8</v>
      </c>
      <c r="X10" s="45"/>
      <c r="Y10" s="45"/>
      <c r="Z10" s="45"/>
      <c r="AA10" s="45"/>
      <c r="AB10" s="49" t="s">
        <v>35</v>
      </c>
      <c r="AC10" s="45"/>
    </row>
    <row r="11" spans="1:29">
      <c r="A11" s="41" t="s">
        <v>12</v>
      </c>
      <c r="B11" s="39"/>
      <c r="C11" s="39"/>
      <c r="D11" s="39"/>
      <c r="E11" s="39"/>
      <c r="F11" s="39">
        <f>SUM(F4:F8)</f>
        <v>3.2</v>
      </c>
      <c r="G11" s="39">
        <f>SUM(G4:G8)</f>
        <v>12</v>
      </c>
      <c r="H11" s="44">
        <f>SUM(H4:H8)</f>
        <v>6</v>
      </c>
      <c r="I11" s="39"/>
      <c r="J11" s="38"/>
      <c r="K11" s="47" t="s">
        <v>12</v>
      </c>
      <c r="L11" s="45"/>
      <c r="M11" s="45"/>
      <c r="N11" s="45"/>
      <c r="O11" s="45"/>
      <c r="P11" s="45">
        <f>SUM(P4:P8)</f>
        <v>6.8</v>
      </c>
      <c r="Q11" s="45">
        <f>SUM(Q4:Q8)</f>
        <v>12</v>
      </c>
      <c r="R11" s="50">
        <f>SUM(R4:R8)</f>
        <v>9</v>
      </c>
      <c r="S11" s="45"/>
      <c r="T11" s="38"/>
      <c r="U11" s="47" t="s">
        <v>12</v>
      </c>
      <c r="V11" s="45"/>
      <c r="W11" s="45"/>
      <c r="X11" s="45"/>
      <c r="Y11" s="45"/>
      <c r="Z11" s="45">
        <f>SUM(Z4:Z8)</f>
        <v>3.2</v>
      </c>
      <c r="AA11" s="45">
        <f>SUM(AA4:AA8)</f>
        <v>6.8</v>
      </c>
      <c r="AB11" s="50">
        <f>SUM(AB4:AB8)</f>
        <v>4.5999999999999996</v>
      </c>
      <c r="AC11" s="45"/>
    </row>
    <row r="12" spans="1:29">
      <c r="A12" s="41" t="s">
        <v>25</v>
      </c>
      <c r="B12" s="39"/>
      <c r="C12" s="39"/>
      <c r="D12" s="39"/>
      <c r="E12" s="39"/>
      <c r="F12" s="42">
        <f>F11/($D$2-1)</f>
        <v>0.8</v>
      </c>
      <c r="G12" s="42">
        <f>G11/($D$2-1)</f>
        <v>3</v>
      </c>
      <c r="H12" s="42">
        <f>H11/($D$2-1)</f>
        <v>1.5</v>
      </c>
      <c r="I12" s="39"/>
      <c r="J12" s="38"/>
      <c r="K12" s="47" t="s">
        <v>25</v>
      </c>
      <c r="L12" s="45"/>
      <c r="M12" s="45"/>
      <c r="N12" s="45"/>
      <c r="O12" s="45"/>
      <c r="P12" s="48">
        <f>P11/($N$2-1)</f>
        <v>1.7</v>
      </c>
      <c r="Q12" s="48">
        <f>Q11/($N$2-1)</f>
        <v>3</v>
      </c>
      <c r="R12" s="48">
        <f>R11/($N$2-1)</f>
        <v>2.25</v>
      </c>
      <c r="S12" s="45"/>
      <c r="T12" s="38"/>
      <c r="U12" s="47" t="s">
        <v>25</v>
      </c>
      <c r="V12" s="45"/>
      <c r="W12" s="45"/>
      <c r="X12" s="45"/>
      <c r="Y12" s="45"/>
      <c r="Z12" s="48">
        <f>Z11/($X$2-1)</f>
        <v>0.8</v>
      </c>
      <c r="AA12" s="48">
        <f>AA11/($X$2-1)</f>
        <v>1.7</v>
      </c>
      <c r="AB12" s="48">
        <f>AB11/($X$2-1)</f>
        <v>1.1499999999999999</v>
      </c>
      <c r="AC12" s="45"/>
    </row>
    <row r="13" spans="1:29">
      <c r="A13" s="41" t="s">
        <v>27</v>
      </c>
      <c r="B13" s="39"/>
      <c r="C13" s="39"/>
      <c r="D13" s="39"/>
      <c r="E13" s="39"/>
      <c r="F13" s="39">
        <f>SQRT(F12)</f>
        <v>0.89442719099991586</v>
      </c>
      <c r="G13" s="39">
        <f>SQRT(G12)</f>
        <v>1.7320508075688772</v>
      </c>
      <c r="H13" s="39"/>
      <c r="I13" s="39"/>
      <c r="J13" s="38"/>
      <c r="K13" s="47" t="s">
        <v>27</v>
      </c>
      <c r="L13" s="45"/>
      <c r="M13" s="45"/>
      <c r="N13" s="45"/>
      <c r="O13" s="45"/>
      <c r="P13" s="45">
        <f>SQRT(P12)</f>
        <v>1.3038404810405297</v>
      </c>
      <c r="Q13" s="45">
        <f>SQRT(Q12)</f>
        <v>1.7320508075688772</v>
      </c>
      <c r="R13" s="45"/>
      <c r="S13" s="45"/>
      <c r="T13" s="38"/>
      <c r="U13" s="47" t="s">
        <v>27</v>
      </c>
      <c r="V13" s="45"/>
      <c r="W13" s="45"/>
      <c r="X13" s="45"/>
      <c r="Y13" s="45"/>
      <c r="Z13" s="45">
        <f>SQRT(Z12)</f>
        <v>0.89442719099991586</v>
      </c>
      <c r="AA13" s="45">
        <f>SQRT(AA12)</f>
        <v>1.3038404810405297</v>
      </c>
      <c r="AB13" s="45"/>
      <c r="AC13" s="45"/>
    </row>
    <row r="14" spans="1:29">
      <c r="A14" s="39" t="s">
        <v>28</v>
      </c>
      <c r="B14" s="39"/>
      <c r="C14" s="39"/>
      <c r="D14" s="39"/>
      <c r="E14" s="39"/>
      <c r="F14" s="39"/>
      <c r="G14" s="39"/>
      <c r="H14" s="39"/>
      <c r="I14" s="39"/>
      <c r="J14" s="38"/>
      <c r="K14" s="45" t="s">
        <v>28</v>
      </c>
      <c r="L14" s="45"/>
      <c r="M14" s="45"/>
      <c r="N14" s="45"/>
      <c r="O14" s="45"/>
      <c r="P14" s="45"/>
      <c r="Q14" s="45"/>
      <c r="R14" s="45"/>
      <c r="S14" s="45"/>
      <c r="T14" s="38"/>
      <c r="U14" s="45" t="s">
        <v>28</v>
      </c>
      <c r="V14" s="45"/>
      <c r="W14" s="45"/>
      <c r="X14" s="45"/>
      <c r="Y14" s="45"/>
      <c r="Z14" s="45"/>
      <c r="AA14" s="45"/>
      <c r="AB14" s="45"/>
      <c r="AC14" s="45"/>
    </row>
    <row r="15" spans="1:29">
      <c r="A15" s="39"/>
      <c r="B15" s="39"/>
      <c r="C15" s="39"/>
      <c r="D15" s="39"/>
      <c r="E15" s="39"/>
      <c r="F15" s="39"/>
      <c r="G15" s="39"/>
      <c r="H15" s="39"/>
      <c r="I15" s="39"/>
      <c r="J15" s="38"/>
      <c r="K15" s="45"/>
      <c r="L15" s="45"/>
      <c r="M15" s="45"/>
      <c r="N15" s="45"/>
      <c r="O15" s="45"/>
      <c r="P15" s="45"/>
      <c r="Q15" s="45"/>
      <c r="R15" s="45"/>
      <c r="S15" s="45"/>
      <c r="T15" s="38"/>
      <c r="U15" s="45"/>
      <c r="V15" s="45"/>
      <c r="W15" s="45"/>
      <c r="X15" s="45"/>
      <c r="Y15" s="45"/>
      <c r="Z15" s="45"/>
      <c r="AA15" s="45"/>
      <c r="AB15" s="45"/>
      <c r="AC15" s="45"/>
    </row>
    <row r="16" spans="1:29">
      <c r="A16" s="41" t="s">
        <v>36</v>
      </c>
      <c r="B16" s="59">
        <f>H12/(F13*G13)</f>
        <v>0.96824583655185437</v>
      </c>
      <c r="C16" s="45">
        <f>RSQ(B4:B8,C4:C8)</f>
        <v>0.93750000000000033</v>
      </c>
      <c r="D16" s="45">
        <f>B16^2</f>
        <v>0.93750000000000033</v>
      </c>
      <c r="E16" s="39"/>
      <c r="F16" s="39"/>
      <c r="G16" s="39"/>
      <c r="H16" s="39"/>
      <c r="I16" s="39"/>
      <c r="J16" s="38"/>
      <c r="K16" s="47" t="s">
        <v>36</v>
      </c>
      <c r="L16" s="60">
        <f>R12/(P13*Q13)</f>
        <v>0.99631674623260724</v>
      </c>
      <c r="M16" s="45">
        <f>RSQ(L4:L8,M4:M8)</f>
        <v>0.99264705882352955</v>
      </c>
      <c r="N16" s="45">
        <f>L16^2</f>
        <v>0.99264705882352955</v>
      </c>
      <c r="O16" s="45"/>
      <c r="P16" s="45"/>
      <c r="Q16" s="45"/>
      <c r="R16" s="45"/>
      <c r="S16" s="45"/>
      <c r="T16" s="38"/>
      <c r="U16" s="47" t="s">
        <v>36</v>
      </c>
      <c r="V16" s="51">
        <f>AB12/(Z13*AA13)</f>
        <v>0.98611686456942582</v>
      </c>
      <c r="W16" s="45">
        <f>RSQ(V4:V8,W4:W8)</f>
        <v>0.97242647058823528</v>
      </c>
      <c r="X16" s="45">
        <f>V16^2</f>
        <v>0.97242647058823528</v>
      </c>
      <c r="Y16" s="45"/>
      <c r="Z16" s="45"/>
      <c r="AA16" s="45"/>
      <c r="AB16" s="45"/>
      <c r="AC16" s="45"/>
    </row>
    <row r="17" spans="1:29">
      <c r="A17" s="39"/>
      <c r="B17" s="39"/>
      <c r="C17" s="39"/>
      <c r="D17" s="39"/>
      <c r="E17" s="39"/>
      <c r="F17" s="39"/>
      <c r="G17" s="39"/>
      <c r="H17" s="39"/>
      <c r="I17" s="39"/>
      <c r="J17" s="38"/>
      <c r="K17" s="45"/>
      <c r="L17" s="45"/>
      <c r="M17" s="45"/>
      <c r="N17" s="45"/>
      <c r="O17" s="45"/>
      <c r="P17" s="45"/>
      <c r="Q17" s="45"/>
      <c r="R17" s="45"/>
      <c r="S17" s="45"/>
      <c r="T17" s="38"/>
      <c r="U17" s="45"/>
      <c r="V17" s="45"/>
      <c r="W17" s="45"/>
      <c r="X17" s="45"/>
      <c r="Y17" s="45"/>
      <c r="Z17" s="45"/>
      <c r="AA17" s="45"/>
      <c r="AB17" s="45"/>
      <c r="AC17" s="45"/>
    </row>
    <row r="18" spans="1:29">
      <c r="A18" s="39"/>
      <c r="B18" s="39" t="s">
        <v>37</v>
      </c>
      <c r="C18" s="39"/>
      <c r="D18" s="39" t="s">
        <v>38</v>
      </c>
      <c r="E18" s="39">
        <f>B16*(G13/F13)</f>
        <v>1.8750000000000002</v>
      </c>
      <c r="F18" s="39"/>
      <c r="G18" s="39"/>
      <c r="H18" s="39"/>
      <c r="I18" s="39"/>
      <c r="J18" s="38"/>
      <c r="K18" s="45"/>
      <c r="L18" s="45" t="s">
        <v>37</v>
      </c>
      <c r="M18" s="45"/>
      <c r="N18" s="45" t="s">
        <v>38</v>
      </c>
      <c r="O18" s="45">
        <f>L16*(Q13/P13)</f>
        <v>1.3235294117647058</v>
      </c>
      <c r="P18" s="45"/>
      <c r="Q18" s="45"/>
      <c r="R18" s="45"/>
      <c r="S18" s="45"/>
      <c r="T18" s="38"/>
      <c r="U18" s="45"/>
      <c r="V18" s="45" t="s">
        <v>37</v>
      </c>
      <c r="W18" s="45"/>
      <c r="X18" s="45" t="s">
        <v>38</v>
      </c>
      <c r="Y18" s="45">
        <f>V16*(AA13/Z13)</f>
        <v>1.4375</v>
      </c>
      <c r="Z18" s="45"/>
      <c r="AA18" s="45"/>
      <c r="AB18" s="45"/>
      <c r="AC18" s="45"/>
    </row>
    <row r="19" spans="1:29">
      <c r="A19" s="39"/>
      <c r="B19" s="39"/>
      <c r="C19" s="39"/>
      <c r="D19" s="39" t="s">
        <v>39</v>
      </c>
      <c r="E19" s="39">
        <f>C10-(E18*B10)</f>
        <v>0</v>
      </c>
      <c r="F19" s="39"/>
      <c r="G19" s="39"/>
      <c r="H19" s="39"/>
      <c r="I19" s="39"/>
      <c r="J19" s="38"/>
      <c r="K19" s="45"/>
      <c r="L19" s="45"/>
      <c r="M19" s="45"/>
      <c r="N19" s="45" t="s">
        <v>39</v>
      </c>
      <c r="O19" s="45">
        <f>M10-(O18*L10)</f>
        <v>-2.0294117647058822</v>
      </c>
      <c r="P19" s="45"/>
      <c r="Q19" s="45"/>
      <c r="R19" s="45"/>
      <c r="S19" s="45"/>
      <c r="T19" s="38"/>
      <c r="U19" s="45"/>
      <c r="V19" s="45"/>
      <c r="W19" s="45"/>
      <c r="X19" s="45" t="s">
        <v>39</v>
      </c>
      <c r="Y19" s="45">
        <f>W10-(Y18*V10)</f>
        <v>1.4999999999999996</v>
      </c>
      <c r="Z19" s="45"/>
      <c r="AA19" s="45"/>
      <c r="AB19" s="45"/>
      <c r="AC19" s="45"/>
    </row>
    <row r="20" spans="1:29" ht="15" customHeight="1">
      <c r="A20" s="38" t="s">
        <v>99</v>
      </c>
      <c r="B20" s="38"/>
      <c r="C20" s="38"/>
      <c r="D20" s="38"/>
      <c r="E20" s="38"/>
      <c r="F20" s="38"/>
      <c r="G20" s="38"/>
      <c r="H20" s="38"/>
      <c r="I20" s="38"/>
      <c r="J20" s="38"/>
      <c r="K20" s="38" t="s">
        <v>100</v>
      </c>
      <c r="L20" s="38"/>
      <c r="M20" s="38"/>
      <c r="N20" s="38"/>
      <c r="O20" s="38"/>
      <c r="P20" s="38"/>
      <c r="Q20" s="38"/>
      <c r="R20" s="38"/>
      <c r="S20" s="38"/>
      <c r="T20" s="38"/>
      <c r="U20" s="38" t="s">
        <v>101</v>
      </c>
      <c r="V20" s="38"/>
      <c r="W20" s="38"/>
      <c r="X20" s="38"/>
      <c r="Y20" s="38"/>
      <c r="Z20" s="38"/>
      <c r="AA20" s="38"/>
      <c r="AB20" s="38"/>
      <c r="AC20" s="38"/>
    </row>
    <row r="22" spans="1:29">
      <c r="B22" s="40" t="s">
        <v>19</v>
      </c>
      <c r="C22" s="40" t="s">
        <v>29</v>
      </c>
      <c r="D22" s="46" t="s">
        <v>85</v>
      </c>
      <c r="G22" s="34" t="s">
        <v>86</v>
      </c>
      <c r="H22" s="34" t="s">
        <v>66</v>
      </c>
      <c r="I22" s="34" t="s">
        <v>87</v>
      </c>
      <c r="J22" s="34" t="s">
        <v>88</v>
      </c>
      <c r="K22" s="34" t="s">
        <v>89</v>
      </c>
      <c r="L22" s="34" t="s">
        <v>88</v>
      </c>
      <c r="M22" s="34" t="s">
        <v>90</v>
      </c>
    </row>
    <row r="23" spans="1:29">
      <c r="B23" s="42">
        <v>1</v>
      </c>
      <c r="C23" s="42">
        <v>2</v>
      </c>
      <c r="D23" s="48">
        <v>3</v>
      </c>
    </row>
    <row r="24" spans="1:29">
      <c r="B24" s="42">
        <v>1</v>
      </c>
      <c r="C24" s="42">
        <v>2</v>
      </c>
      <c r="D24" s="48">
        <v>3</v>
      </c>
    </row>
    <row r="25" spans="1:29">
      <c r="B25" s="42">
        <v>1</v>
      </c>
      <c r="C25" s="42">
        <v>2</v>
      </c>
      <c r="D25" s="48">
        <v>3</v>
      </c>
    </row>
    <row r="26" spans="1:29">
      <c r="B26" s="42">
        <v>2</v>
      </c>
      <c r="C26" s="42">
        <v>3</v>
      </c>
      <c r="D26" s="48">
        <v>4</v>
      </c>
    </row>
    <row r="27" spans="1:29">
      <c r="B27" s="42">
        <v>3</v>
      </c>
      <c r="C27" s="42">
        <v>6</v>
      </c>
      <c r="D27" s="48">
        <v>6</v>
      </c>
      <c r="F27" t="s">
        <v>110</v>
      </c>
      <c r="K27" t="s">
        <v>111</v>
      </c>
    </row>
    <row r="28" spans="1:29">
      <c r="F28" s="1"/>
      <c r="G28" s="1" t="s">
        <v>19</v>
      </c>
      <c r="H28" s="1" t="s">
        <v>29</v>
      </c>
      <c r="I28" s="1" t="s">
        <v>91</v>
      </c>
      <c r="K28" s="1"/>
      <c r="L28" s="1" t="s">
        <v>19</v>
      </c>
      <c r="M28" s="1" t="s">
        <v>29</v>
      </c>
      <c r="N28" s="1" t="s">
        <v>91</v>
      </c>
    </row>
    <row r="29" spans="1:29">
      <c r="F29" s="1" t="s">
        <v>19</v>
      </c>
      <c r="G29" s="1">
        <v>1</v>
      </c>
      <c r="H29" s="1"/>
      <c r="I29" s="1"/>
      <c r="K29" s="1" t="s">
        <v>19</v>
      </c>
      <c r="L29" s="1">
        <v>1</v>
      </c>
      <c r="M29" s="1"/>
      <c r="N29" s="1"/>
    </row>
    <row r="30" spans="1:29">
      <c r="F30" s="1" t="s">
        <v>29</v>
      </c>
      <c r="G30" s="54">
        <f>( B16-(L16*V16))/(1-V16^2)</f>
        <v>-0.51639777949431698</v>
      </c>
      <c r="H30" s="55">
        <v>1</v>
      </c>
      <c r="I30" s="55">
        <v>1.468</v>
      </c>
      <c r="J30" s="56"/>
      <c r="K30" s="55" t="s">
        <v>29</v>
      </c>
      <c r="L30" s="54">
        <f>G30*(G13/F13)</f>
        <v>-0.99999999999998967</v>
      </c>
      <c r="M30" s="55">
        <v>1</v>
      </c>
      <c r="N30" s="1"/>
    </row>
    <row r="31" spans="1:29">
      <c r="F31" s="1" t="s">
        <v>91</v>
      </c>
      <c r="G31" s="57">
        <f>( V16-(B16*L16))/(1-B16^2)</f>
        <v>0.34299717028501681</v>
      </c>
      <c r="H31" s="58">
        <f>( L16-(V16*B16))/(1-B16^2)</f>
        <v>0.66421116415507342</v>
      </c>
      <c r="I31" s="55">
        <v>1</v>
      </c>
      <c r="J31" s="56"/>
      <c r="K31" s="55" t="s">
        <v>91</v>
      </c>
      <c r="L31" s="57">
        <f>G31*(AA13/ Z13)</f>
        <v>0.49999999999999878</v>
      </c>
      <c r="M31" s="58">
        <f>H31*(P13/Q13)</f>
        <v>0.50000000000000144</v>
      </c>
      <c r="N31" s="1">
        <v>1</v>
      </c>
    </row>
    <row r="33" spans="1:35">
      <c r="G33" s="52" t="s">
        <v>92</v>
      </c>
      <c r="H33" s="34" t="s">
        <v>66</v>
      </c>
      <c r="I33" s="34" t="s">
        <v>107</v>
      </c>
      <c r="J33" s="34" t="s">
        <v>88</v>
      </c>
      <c r="K33" s="34" t="s">
        <v>108</v>
      </c>
      <c r="M33" s="34" t="s">
        <v>370</v>
      </c>
      <c r="N33" s="164">
        <f>G31</f>
        <v>0.34299717028501681</v>
      </c>
      <c r="O33" s="34" t="s">
        <v>371</v>
      </c>
      <c r="P33" s="164">
        <f>H31</f>
        <v>0.66421116415507342</v>
      </c>
    </row>
    <row r="34" spans="1:35">
      <c r="U34" t="s">
        <v>94</v>
      </c>
    </row>
    <row r="35" spans="1:35">
      <c r="G35" s="34" t="s">
        <v>90</v>
      </c>
      <c r="H35" s="34" t="s">
        <v>66</v>
      </c>
      <c r="I35" s="34" t="s">
        <v>86</v>
      </c>
      <c r="J35" s="34" t="s">
        <v>93</v>
      </c>
      <c r="K35" s="34" t="s">
        <v>92</v>
      </c>
      <c r="U35" s="53" t="s">
        <v>97</v>
      </c>
      <c r="V35" s="53"/>
      <c r="W35" s="53"/>
      <c r="X35" s="53"/>
    </row>
    <row r="36" spans="1:35">
      <c r="U36" t="s">
        <v>102</v>
      </c>
      <c r="Z36" s="53" t="s">
        <v>103</v>
      </c>
      <c r="AA36" s="5"/>
      <c r="AB36" s="5"/>
      <c r="AC36" s="5"/>
      <c r="AD36" s="5"/>
      <c r="AE36" s="5"/>
      <c r="AF36" s="5"/>
      <c r="AG36" s="5"/>
      <c r="AH36" s="5"/>
      <c r="AI36" s="5"/>
    </row>
    <row r="37" spans="1:35">
      <c r="K37" s="53" t="s">
        <v>112</v>
      </c>
      <c r="L37" s="53"/>
      <c r="M37" s="53"/>
      <c r="N37" s="53"/>
      <c r="O37" s="53"/>
      <c r="P37" s="53"/>
      <c r="Q37" s="53"/>
      <c r="R37" s="53"/>
      <c r="U37" t="s">
        <v>98</v>
      </c>
      <c r="Z37" s="61" t="s">
        <v>104</v>
      </c>
      <c r="AA37" s="62"/>
      <c r="AB37" s="62"/>
      <c r="AC37" s="62"/>
      <c r="AD37" s="62"/>
      <c r="AE37" s="62"/>
      <c r="AF37" s="62"/>
      <c r="AG37" s="62"/>
      <c r="AH37" s="62"/>
    </row>
    <row r="38" spans="1:35">
      <c r="G38" t="s">
        <v>105</v>
      </c>
      <c r="H38" t="s">
        <v>106</v>
      </c>
      <c r="I38" s="34" t="s">
        <v>107</v>
      </c>
      <c r="J38" s="34" t="s">
        <v>88</v>
      </c>
      <c r="K38" s="34" t="s">
        <v>108</v>
      </c>
      <c r="M38" s="34" t="s">
        <v>109</v>
      </c>
    </row>
    <row r="40" spans="1:35">
      <c r="A40" s="362"/>
      <c r="B40" s="362"/>
      <c r="C40" s="362"/>
      <c r="D40" s="362"/>
      <c r="E40" s="362"/>
    </row>
  </sheetData>
  <mergeCells count="1">
    <mergeCell ref="A40:E40"/>
  </mergeCells>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33B14-972B-4091-BD7E-96EFC90E1E70}">
  <dimension ref="A1:U35"/>
  <sheetViews>
    <sheetView workbookViewId="0">
      <selection activeCell="F6" sqref="F6"/>
    </sheetView>
  </sheetViews>
  <sheetFormatPr defaultRowHeight="18"/>
  <cols>
    <col min="1" max="1" width="22.5" customWidth="1"/>
    <col min="2" max="2" width="10.3984375" bestFit="1" customWidth="1"/>
    <col min="5" max="5" width="13.296875" customWidth="1"/>
    <col min="6" max="6" width="15" customWidth="1"/>
    <col min="7" max="8" width="3.09765625" customWidth="1"/>
    <col min="10" max="10" width="3.69921875" customWidth="1"/>
    <col min="12" max="12" width="5.69921875" customWidth="1"/>
    <col min="13" max="13" width="9.5" customWidth="1"/>
    <col min="14" max="14" width="2.69921875" customWidth="1"/>
    <col min="15" max="15" width="9.19921875" customWidth="1"/>
  </cols>
  <sheetData>
    <row r="1" spans="1:21">
      <c r="A1" t="s">
        <v>572</v>
      </c>
      <c r="B1" s="4"/>
      <c r="C1" s="4"/>
      <c r="D1" s="107"/>
      <c r="G1" s="8"/>
    </row>
    <row r="2" spans="1:21" ht="18.600000000000001" thickBot="1">
      <c r="A2" s="309" t="s">
        <v>574</v>
      </c>
      <c r="B2" s="53" t="s">
        <v>573</v>
      </c>
      <c r="C2" s="5" t="s">
        <v>575</v>
      </c>
      <c r="D2" s="5" t="s">
        <v>576</v>
      </c>
      <c r="E2" s="5" t="s">
        <v>578</v>
      </c>
      <c r="F2" s="5" t="s">
        <v>579</v>
      </c>
      <c r="G2" s="172"/>
      <c r="K2" s="34" t="s">
        <v>120</v>
      </c>
      <c r="M2" s="34" t="s">
        <v>118</v>
      </c>
      <c r="O2" s="34" t="s">
        <v>119</v>
      </c>
    </row>
    <row r="3" spans="1:21" ht="18.600000000000001" thickBot="1">
      <c r="A3" s="277">
        <v>12000</v>
      </c>
      <c r="B3" s="315">
        <v>2200</v>
      </c>
      <c r="C3" s="165">
        <f>B3/A3</f>
        <v>0.18333333333333332</v>
      </c>
      <c r="D3" s="34">
        <f>1-C3</f>
        <v>0.81666666666666665</v>
      </c>
      <c r="F3" s="110"/>
      <c r="G3" s="172"/>
      <c r="K3" s="34"/>
      <c r="M3" s="34"/>
      <c r="O3" s="34"/>
    </row>
    <row r="4" spans="1:21" ht="18.600000000000001" thickBot="1">
      <c r="B4" s="34" t="s">
        <v>577</v>
      </c>
      <c r="C4" s="310"/>
      <c r="D4" s="34"/>
      <c r="F4" s="110"/>
      <c r="G4" s="172"/>
      <c r="K4" s="34"/>
      <c r="M4" s="34"/>
      <c r="O4" s="34"/>
    </row>
    <row r="5" spans="1:21" ht="18.600000000000001" thickBot="1">
      <c r="A5" t="s">
        <v>585</v>
      </c>
      <c r="B5" s="320">
        <f>A3*B6</f>
        <v>2000</v>
      </c>
      <c r="C5" s="165">
        <f>B5/A3</f>
        <v>0.16666666666666666</v>
      </c>
      <c r="D5" s="34">
        <f>1-C5</f>
        <v>0.83333333333333337</v>
      </c>
      <c r="F5" s="110"/>
      <c r="G5" s="172"/>
      <c r="H5" s="296" t="s">
        <v>591</v>
      </c>
      <c r="I5" s="297"/>
      <c r="J5" s="297"/>
      <c r="K5" s="298"/>
      <c r="L5" s="299"/>
      <c r="M5" s="34" t="s">
        <v>532</v>
      </c>
      <c r="O5" s="34" t="s">
        <v>533</v>
      </c>
    </row>
    <row r="6" spans="1:21" ht="18.600000000000001" thickBot="1">
      <c r="A6" t="s">
        <v>586</v>
      </c>
      <c r="B6" s="321">
        <f>1/6</f>
        <v>0.16666666666666666</v>
      </c>
      <c r="C6" s="310"/>
      <c r="F6" s="110"/>
      <c r="G6" s="172"/>
      <c r="H6" s="63"/>
      <c r="I6" s="63"/>
      <c r="J6" s="63"/>
      <c r="K6" s="63"/>
      <c r="L6" s="63"/>
      <c r="M6" s="63"/>
      <c r="N6" s="63"/>
      <c r="O6" s="63"/>
    </row>
    <row r="7" spans="1:21" ht="18.600000000000001" thickBot="1">
      <c r="B7" s="310"/>
      <c r="C7" s="310"/>
      <c r="F7" s="110"/>
      <c r="G7" s="172"/>
      <c r="H7" s="68" t="s">
        <v>40</v>
      </c>
      <c r="I7" s="276">
        <f>C3</f>
        <v>0.18333333333333332</v>
      </c>
      <c r="J7" s="68" t="s">
        <v>43</v>
      </c>
      <c r="K7" s="166">
        <f>1.96*E15</f>
        <v>6.9232271430362639E-3</v>
      </c>
      <c r="L7" s="166" t="s">
        <v>44</v>
      </c>
      <c r="M7" s="167">
        <f>I7-K7</f>
        <v>0.17641010619029707</v>
      </c>
      <c r="N7" s="166" t="s">
        <v>45</v>
      </c>
      <c r="O7" s="167">
        <f>I7+K7</f>
        <v>0.19025656047636957</v>
      </c>
      <c r="P7" s="107" t="s">
        <v>547</v>
      </c>
      <c r="Q7" s="107"/>
      <c r="R7" s="107"/>
      <c r="S7" s="107"/>
      <c r="T7" s="107"/>
    </row>
    <row r="8" spans="1:21">
      <c r="B8" s="310"/>
      <c r="C8" s="310"/>
      <c r="F8" s="110"/>
      <c r="G8" s="172"/>
      <c r="H8" s="68"/>
      <c r="I8" s="276"/>
      <c r="J8" s="68"/>
      <c r="K8" s="166"/>
      <c r="L8" s="166"/>
      <c r="M8" s="304"/>
      <c r="N8" s="304"/>
      <c r="O8" s="304"/>
      <c r="P8" s="107"/>
      <c r="Q8" s="107"/>
      <c r="R8" s="107"/>
      <c r="S8" s="107"/>
      <c r="T8" s="107"/>
      <c r="U8" s="107"/>
    </row>
    <row r="9" spans="1:21" ht="18.600000000000001" thickBot="1">
      <c r="A9" s="311"/>
      <c r="B9" s="311"/>
      <c r="C9" s="311"/>
      <c r="D9" s="311"/>
      <c r="E9" s="316" t="s">
        <v>580</v>
      </c>
      <c r="F9" s="312"/>
      <c r="G9" s="172"/>
      <c r="H9" s="68"/>
      <c r="I9" s="276"/>
      <c r="J9" s="68"/>
      <c r="K9" s="166"/>
      <c r="L9" s="166"/>
      <c r="M9" s="304"/>
      <c r="N9" s="304"/>
      <c r="O9" s="304"/>
      <c r="Q9" s="107" t="s">
        <v>550</v>
      </c>
    </row>
    <row r="10" spans="1:21">
      <c r="A10" s="5" t="s">
        <v>374</v>
      </c>
      <c r="B10" s="110"/>
      <c r="C10" s="109"/>
      <c r="D10" s="313"/>
      <c r="E10" s="313">
        <f>C3-C5</f>
        <v>1.6666666666666663E-2</v>
      </c>
      <c r="F10" s="313"/>
      <c r="G10" s="172"/>
      <c r="H10" s="10"/>
      <c r="I10" s="11"/>
    </row>
    <row r="11" spans="1:21" ht="18.600000000000001" thickBot="1">
      <c r="A11" s="311"/>
      <c r="B11" s="312"/>
      <c r="C11" s="312"/>
      <c r="D11" s="314"/>
      <c r="E11" s="314"/>
      <c r="F11" s="314"/>
      <c r="G11" s="172"/>
      <c r="H11" s="12"/>
      <c r="I11" s="13"/>
      <c r="K11" s="34"/>
    </row>
    <row r="12" spans="1:21" ht="29.4" thickBot="1">
      <c r="A12" s="5" t="s">
        <v>582</v>
      </c>
      <c r="B12" s="109"/>
      <c r="C12" s="109"/>
      <c r="D12" s="313"/>
      <c r="E12" s="313">
        <f>C3*D3</f>
        <v>0.1497222222222222</v>
      </c>
      <c r="F12" s="313"/>
      <c r="G12" s="173"/>
      <c r="K12" s="324">
        <v>1.96</v>
      </c>
      <c r="L12" s="325" t="s">
        <v>589</v>
      </c>
      <c r="M12" s="323" t="s">
        <v>590</v>
      </c>
      <c r="P12" s="34"/>
      <c r="Q12" s="34"/>
    </row>
    <row r="13" spans="1:21">
      <c r="A13" s="5" t="s">
        <v>376</v>
      </c>
      <c r="B13" s="109"/>
      <c r="C13" s="109"/>
      <c r="D13" s="313"/>
      <c r="E13" s="313">
        <f t="shared" ref="E13" si="0">SQRT(E12)</f>
        <v>0.38693955887479664</v>
      </c>
      <c r="F13" s="313"/>
      <c r="G13" s="172"/>
      <c r="H13" s="285" t="s">
        <v>537</v>
      </c>
      <c r="I13" s="286"/>
      <c r="J13" s="34" t="s">
        <v>588</v>
      </c>
      <c r="K13" s="34"/>
      <c r="L13" s="34"/>
      <c r="M13" s="34"/>
      <c r="N13" s="34"/>
      <c r="O13" s="34"/>
    </row>
    <row r="14" spans="1:21" ht="18.600000000000001" thickBot="1">
      <c r="A14" s="5" t="s">
        <v>581</v>
      </c>
      <c r="B14" s="109"/>
      <c r="C14" s="109"/>
      <c r="D14" s="109"/>
      <c r="E14" s="109">
        <f>SQRT(A3)</f>
        <v>109.54451150103323</v>
      </c>
      <c r="F14" s="109"/>
      <c r="G14" s="172"/>
      <c r="H14" s="287" t="s">
        <v>538</v>
      </c>
      <c r="I14" s="288"/>
    </row>
    <row r="15" spans="1:21">
      <c r="A15" s="5" t="s">
        <v>583</v>
      </c>
      <c r="B15" s="109"/>
      <c r="C15" s="109"/>
      <c r="D15" s="109"/>
      <c r="E15" s="317">
        <f>E13/E14</f>
        <v>3.5322587464470733E-3</v>
      </c>
      <c r="F15" s="109"/>
      <c r="G15" s="172"/>
      <c r="H15" s="289" t="s">
        <v>540</v>
      </c>
      <c r="I15" s="290"/>
    </row>
    <row r="16" spans="1:21" ht="18.600000000000001" thickBot="1">
      <c r="A16" s="9"/>
      <c r="B16" s="169"/>
      <c r="C16" s="169"/>
      <c r="D16" s="169"/>
      <c r="E16" s="169"/>
      <c r="F16" s="169"/>
      <c r="G16" s="172"/>
      <c r="H16" s="291" t="s">
        <v>46</v>
      </c>
      <c r="I16" s="292"/>
    </row>
    <row r="17" spans="1:17">
      <c r="A17" s="9"/>
      <c r="B17" s="169"/>
      <c r="C17" s="169"/>
      <c r="D17" s="318" t="s">
        <v>584</v>
      </c>
      <c r="E17" s="319">
        <f>E10/E15</f>
        <v>4.7184161362558301</v>
      </c>
      <c r="F17" s="169"/>
      <c r="G17" s="172"/>
    </row>
    <row r="18" spans="1:17">
      <c r="A18" s="8" t="s">
        <v>28</v>
      </c>
      <c r="B18" s="109"/>
      <c r="C18" s="109"/>
      <c r="D18" s="109"/>
      <c r="E18" s="109"/>
      <c r="F18" s="109"/>
      <c r="G18" s="172"/>
      <c r="H18" t="s">
        <v>541</v>
      </c>
    </row>
    <row r="19" spans="1:17">
      <c r="B19" s="109"/>
      <c r="C19" s="109"/>
      <c r="D19" s="109"/>
      <c r="E19" s="109"/>
      <c r="F19" s="109"/>
      <c r="G19" s="172"/>
    </row>
    <row r="20" spans="1:17">
      <c r="A20" s="198"/>
      <c r="B20" s="171"/>
      <c r="C20" s="171"/>
      <c r="D20" s="171"/>
      <c r="E20" s="171"/>
      <c r="F20" s="171"/>
      <c r="G20" s="172"/>
      <c r="H20" t="s">
        <v>542</v>
      </c>
    </row>
    <row r="21" spans="1:17">
      <c r="A21" s="139"/>
      <c r="B21" s="171"/>
      <c r="C21" s="171"/>
      <c r="D21" s="171"/>
      <c r="E21" s="171"/>
      <c r="F21" s="171"/>
      <c r="G21" s="172"/>
    </row>
    <row r="22" spans="1:17">
      <c r="A22" s="139"/>
      <c r="B22" s="171"/>
      <c r="C22" s="171"/>
      <c r="D22" s="171"/>
      <c r="E22" s="171"/>
      <c r="F22" s="171"/>
      <c r="G22" s="172"/>
      <c r="H22" s="293" t="s">
        <v>543</v>
      </c>
    </row>
    <row r="23" spans="1:17">
      <c r="A23" s="139"/>
      <c r="B23" s="171"/>
      <c r="C23" s="171"/>
      <c r="D23" s="171"/>
      <c r="E23" s="171"/>
      <c r="F23" s="171"/>
      <c r="G23" s="172"/>
    </row>
    <row r="24" spans="1:17" ht="22.2">
      <c r="A24" s="139"/>
      <c r="B24" s="139"/>
      <c r="C24" s="139"/>
      <c r="D24" s="139"/>
      <c r="E24" s="139"/>
      <c r="F24" s="139"/>
      <c r="I24" s="323" t="s">
        <v>587</v>
      </c>
      <c r="J24" s="323"/>
      <c r="K24" s="323"/>
      <c r="L24" s="323"/>
      <c r="M24" s="323"/>
      <c r="N24" s="323"/>
      <c r="O24" s="323"/>
      <c r="P24" s="323"/>
      <c r="Q24" s="34"/>
    </row>
    <row r="25" spans="1:17">
      <c r="A25" s="139"/>
      <c r="B25" s="139"/>
      <c r="C25" s="139"/>
      <c r="D25" s="139"/>
      <c r="E25" s="139"/>
      <c r="F25" s="139"/>
    </row>
    <row r="26" spans="1:17">
      <c r="A26" s="139"/>
      <c r="B26" s="139"/>
      <c r="C26" s="139"/>
      <c r="D26" s="139"/>
      <c r="E26" s="139"/>
      <c r="F26" s="139"/>
    </row>
    <row r="27" spans="1:17">
      <c r="A27" s="139"/>
      <c r="B27" s="139"/>
      <c r="C27" s="139"/>
      <c r="D27" s="300" t="s">
        <v>551</v>
      </c>
      <c r="E27" s="139"/>
      <c r="F27" s="139"/>
    </row>
    <row r="28" spans="1:17">
      <c r="D28" s="300" t="s">
        <v>552</v>
      </c>
    </row>
    <row r="29" spans="1:17">
      <c r="D29" s="300" t="s">
        <v>553</v>
      </c>
    </row>
    <row r="30" spans="1:17">
      <c r="D30" s="300" t="s">
        <v>554</v>
      </c>
    </row>
    <row r="31" spans="1:17">
      <c r="D31" s="300" t="s">
        <v>555</v>
      </c>
    </row>
    <row r="33" spans="4:4">
      <c r="D33" t="s">
        <v>556</v>
      </c>
    </row>
    <row r="34" spans="4:4">
      <c r="D34" t="s">
        <v>557</v>
      </c>
    </row>
    <row r="35" spans="4:4">
      <c r="D35" t="s">
        <v>558</v>
      </c>
    </row>
  </sheetData>
  <phoneticPr fontId="2"/>
  <pageMargins left="0.7" right="0.7" top="0.75" bottom="0.75" header="0.3" footer="0.3"/>
  <pageSetup paperSize="9" orientation="portrait"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3A21E-0B8B-4C9F-8D5E-A73F1DAA3FDD}">
  <dimension ref="A1:R39"/>
  <sheetViews>
    <sheetView workbookViewId="0">
      <selection activeCell="T15" sqref="T15"/>
    </sheetView>
  </sheetViews>
  <sheetFormatPr defaultRowHeight="18"/>
  <cols>
    <col min="1" max="1" width="16" customWidth="1"/>
    <col min="4" max="4" width="10.19921875" customWidth="1"/>
    <col min="5" max="5" width="2.59765625" customWidth="1"/>
    <col min="6" max="6" width="2.09765625" customWidth="1"/>
    <col min="7" max="7" width="6.09765625" customWidth="1"/>
  </cols>
  <sheetData>
    <row r="1" spans="1:18">
      <c r="B1" s="4" t="s">
        <v>26</v>
      </c>
      <c r="C1" s="107">
        <f>COUNTA(B3:B8)</f>
        <v>6</v>
      </c>
      <c r="G1" s="8"/>
    </row>
    <row r="2" spans="1:18">
      <c r="B2" s="5" t="s">
        <v>19</v>
      </c>
      <c r="C2" s="5" t="s">
        <v>30</v>
      </c>
      <c r="D2" s="5" t="s">
        <v>32</v>
      </c>
      <c r="E2" s="8"/>
      <c r="F2" s="8"/>
      <c r="G2" s="172"/>
      <c r="K2" s="34" t="s">
        <v>120</v>
      </c>
      <c r="M2" s="34" t="s">
        <v>118</v>
      </c>
      <c r="O2" s="34" t="s">
        <v>119</v>
      </c>
    </row>
    <row r="3" spans="1:18">
      <c r="B3" s="165">
        <v>40</v>
      </c>
      <c r="C3">
        <f t="shared" ref="C3:C8" si="0">B3-$B$10</f>
        <v>0</v>
      </c>
      <c r="D3">
        <f t="shared" ref="D3:D8" si="1">C3*C3</f>
        <v>0</v>
      </c>
      <c r="E3" s="280"/>
      <c r="F3" s="8"/>
      <c r="G3" s="172"/>
      <c r="K3" s="34"/>
      <c r="M3" s="34"/>
      <c r="O3" s="34"/>
    </row>
    <row r="4" spans="1:18" ht="18.600000000000001" thickBot="1">
      <c r="B4" s="165">
        <v>20</v>
      </c>
      <c r="C4">
        <f t="shared" si="0"/>
        <v>-20</v>
      </c>
      <c r="D4">
        <f t="shared" si="1"/>
        <v>400</v>
      </c>
      <c r="E4" s="280"/>
      <c r="F4" s="8"/>
      <c r="G4" s="172"/>
      <c r="K4" s="34"/>
      <c r="M4" s="34"/>
      <c r="O4" s="34"/>
    </row>
    <row r="5" spans="1:18" ht="18.600000000000001" thickBot="1">
      <c r="B5" s="165">
        <v>30</v>
      </c>
      <c r="C5">
        <f t="shared" si="0"/>
        <v>-10</v>
      </c>
      <c r="D5">
        <f t="shared" si="1"/>
        <v>100</v>
      </c>
      <c r="E5" s="280"/>
      <c r="F5" s="8"/>
      <c r="G5" s="172"/>
      <c r="H5" s="296" t="s">
        <v>548</v>
      </c>
      <c r="I5" s="297"/>
      <c r="J5" s="297"/>
      <c r="K5" s="298"/>
      <c r="L5" s="299"/>
      <c r="M5" s="34" t="s">
        <v>532</v>
      </c>
      <c r="O5" s="34" t="s">
        <v>533</v>
      </c>
    </row>
    <row r="6" spans="1:18" ht="18.600000000000001" thickBot="1">
      <c r="B6" s="165">
        <v>40</v>
      </c>
      <c r="C6">
        <f t="shared" si="0"/>
        <v>0</v>
      </c>
      <c r="D6">
        <f t="shared" si="1"/>
        <v>0</v>
      </c>
      <c r="E6" s="280"/>
      <c r="F6" s="8"/>
      <c r="G6" s="172"/>
      <c r="H6" s="63"/>
      <c r="I6" s="63"/>
      <c r="J6" s="63"/>
      <c r="K6" s="63"/>
      <c r="L6" s="63"/>
      <c r="M6" s="63"/>
      <c r="N6" s="63"/>
      <c r="O6" s="63"/>
    </row>
    <row r="7" spans="1:18" ht="18.600000000000001" thickBot="1">
      <c r="B7" s="165">
        <v>50</v>
      </c>
      <c r="C7">
        <f t="shared" si="0"/>
        <v>10</v>
      </c>
      <c r="D7">
        <f t="shared" si="1"/>
        <v>100</v>
      </c>
      <c r="E7" s="280"/>
      <c r="F7" s="8"/>
      <c r="G7" s="172"/>
      <c r="H7" s="68" t="s">
        <v>40</v>
      </c>
      <c r="I7" s="276">
        <f>B10</f>
        <v>40</v>
      </c>
      <c r="J7" s="68" t="s">
        <v>43</v>
      </c>
      <c r="K7" s="166">
        <f>1.96*D13</f>
        <v>25.303491195221788</v>
      </c>
      <c r="L7" s="166" t="s">
        <v>44</v>
      </c>
      <c r="M7" s="167">
        <f>I7-K7</f>
        <v>14.696508804778212</v>
      </c>
      <c r="N7" s="166" t="s">
        <v>45</v>
      </c>
      <c r="O7" s="167">
        <f>I7+K7</f>
        <v>65.303491195221795</v>
      </c>
      <c r="P7" s="107" t="s">
        <v>547</v>
      </c>
      <c r="Q7" s="107"/>
      <c r="R7" s="107"/>
    </row>
    <row r="8" spans="1:18" ht="18.600000000000001" thickBot="1">
      <c r="B8" s="165">
        <v>60</v>
      </c>
      <c r="C8">
        <f t="shared" si="0"/>
        <v>20</v>
      </c>
      <c r="D8">
        <f t="shared" si="1"/>
        <v>400</v>
      </c>
      <c r="E8" s="280"/>
      <c r="F8" s="8"/>
      <c r="G8" s="172"/>
      <c r="H8" s="68" t="s">
        <v>40</v>
      </c>
      <c r="I8" s="276">
        <f>B10</f>
        <v>40</v>
      </c>
      <c r="J8" s="68" t="s">
        <v>43</v>
      </c>
      <c r="K8" s="166">
        <f>1.96*D17</f>
        <v>27.718585822512665</v>
      </c>
      <c r="L8" s="166" t="s">
        <v>44</v>
      </c>
      <c r="M8" s="167">
        <f>I8-K8</f>
        <v>12.281414177487335</v>
      </c>
      <c r="N8" s="166" t="s">
        <v>45</v>
      </c>
      <c r="O8" s="167">
        <f>I8+K8</f>
        <v>67.718585822512665</v>
      </c>
      <c r="P8" s="107" t="s">
        <v>549</v>
      </c>
      <c r="Q8" s="107"/>
      <c r="R8" s="107"/>
    </row>
    <row r="9" spans="1:18" ht="18.600000000000001" thickBot="1">
      <c r="A9" s="5" t="s">
        <v>373</v>
      </c>
      <c r="B9">
        <f t="shared" ref="B9:D9" si="2">SUM(B3:B8)</f>
        <v>240</v>
      </c>
      <c r="C9">
        <f t="shared" si="2"/>
        <v>0</v>
      </c>
      <c r="D9">
        <f t="shared" si="2"/>
        <v>1000</v>
      </c>
      <c r="E9" s="280"/>
      <c r="F9" s="8"/>
      <c r="G9" s="172"/>
      <c r="H9" s="68" t="s">
        <v>41</v>
      </c>
      <c r="I9" s="276">
        <f>B10</f>
        <v>40</v>
      </c>
      <c r="J9" s="68" t="s">
        <v>43</v>
      </c>
      <c r="K9" s="166">
        <f>I11*D18</f>
        <v>14.841366019788522</v>
      </c>
      <c r="L9" s="166" t="s">
        <v>44</v>
      </c>
      <c r="M9" s="167">
        <f>I9-K9</f>
        <v>25.158633980211476</v>
      </c>
      <c r="N9" s="166" t="s">
        <v>45</v>
      </c>
      <c r="O9" s="167">
        <f>I9+K9</f>
        <v>54.841366019788524</v>
      </c>
      <c r="Q9" s="107" t="s">
        <v>550</v>
      </c>
    </row>
    <row r="10" spans="1:18">
      <c r="A10" s="5" t="s">
        <v>374</v>
      </c>
      <c r="B10" s="110">
        <f>B9/C1</f>
        <v>40</v>
      </c>
      <c r="C10" s="109"/>
      <c r="D10" s="109"/>
      <c r="E10" s="281"/>
      <c r="F10" s="8"/>
      <c r="G10" s="172"/>
      <c r="H10" s="10" t="s">
        <v>372</v>
      </c>
      <c r="I10" s="11">
        <f>C1-1</f>
        <v>5</v>
      </c>
    </row>
    <row r="11" spans="1:18" ht="18.600000000000001" thickBot="1">
      <c r="A11" s="5" t="s">
        <v>375</v>
      </c>
      <c r="B11" s="109"/>
      <c r="C11" s="109"/>
      <c r="D11" s="109">
        <f>D9</f>
        <v>1000</v>
      </c>
      <c r="E11" s="282"/>
      <c r="F11" s="8"/>
      <c r="G11" s="172"/>
      <c r="H11" s="12" t="s">
        <v>530</v>
      </c>
      <c r="I11" s="13">
        <v>2.5706000000000002</v>
      </c>
      <c r="K11" s="34" t="s">
        <v>531</v>
      </c>
    </row>
    <row r="12" spans="1:18" ht="20.399999999999999" thickBot="1">
      <c r="A12" s="5" t="s">
        <v>377</v>
      </c>
      <c r="B12" s="109" t="s">
        <v>534</v>
      </c>
      <c r="C12" s="109"/>
      <c r="D12" s="168">
        <f>D11/($C$1)</f>
        <v>166.66666666666666</v>
      </c>
      <c r="E12" s="283"/>
      <c r="F12" s="284"/>
      <c r="G12" s="173"/>
      <c r="P12" s="34"/>
      <c r="Q12" s="34"/>
    </row>
    <row r="13" spans="1:18">
      <c r="A13" s="5" t="s">
        <v>376</v>
      </c>
      <c r="B13" s="109"/>
      <c r="C13" s="109"/>
      <c r="D13" s="109">
        <f>SQRT(D12)</f>
        <v>12.909944487358056</v>
      </c>
      <c r="E13" s="280"/>
      <c r="F13" s="8"/>
      <c r="G13" s="172"/>
      <c r="H13" s="285" t="s">
        <v>537</v>
      </c>
      <c r="I13" s="286"/>
      <c r="J13" s="34" t="s">
        <v>539</v>
      </c>
      <c r="K13" s="34"/>
      <c r="L13" s="34"/>
      <c r="M13" s="34"/>
      <c r="N13" s="34"/>
      <c r="O13" s="34"/>
    </row>
    <row r="14" spans="1:18" ht="18.600000000000001" thickBot="1">
      <c r="A14" s="5"/>
      <c r="B14" s="109"/>
      <c r="C14" s="109"/>
      <c r="D14" s="109"/>
      <c r="E14" s="280"/>
      <c r="F14" s="8"/>
      <c r="G14" s="172"/>
      <c r="H14" s="287" t="s">
        <v>538</v>
      </c>
      <c r="I14" s="288"/>
    </row>
    <row r="15" spans="1:18">
      <c r="B15" s="109"/>
      <c r="C15" s="109"/>
      <c r="D15" s="109"/>
      <c r="E15" s="280"/>
      <c r="F15" s="8"/>
      <c r="G15" s="172"/>
      <c r="H15" s="289" t="s">
        <v>540</v>
      </c>
      <c r="I15" s="290"/>
    </row>
    <row r="16" spans="1:18" ht="18.600000000000001" thickBot="1">
      <c r="A16" s="9" t="s">
        <v>378</v>
      </c>
      <c r="B16" s="169"/>
      <c r="C16" s="169"/>
      <c r="D16" s="169">
        <f>D11/($C$1-1)</f>
        <v>200</v>
      </c>
      <c r="E16" s="280"/>
      <c r="F16" s="8"/>
      <c r="G16" s="172"/>
      <c r="H16" s="291" t="s">
        <v>46</v>
      </c>
      <c r="I16" s="292"/>
    </row>
    <row r="17" spans="1:8">
      <c r="A17" s="9" t="s">
        <v>535</v>
      </c>
      <c r="B17" s="169"/>
      <c r="C17" s="169"/>
      <c r="D17" s="169">
        <f>SQRT(D16)</f>
        <v>14.142135623730951</v>
      </c>
      <c r="E17" s="280"/>
      <c r="F17" s="8"/>
      <c r="G17" s="172"/>
    </row>
    <row r="18" spans="1:8">
      <c r="A18" s="8" t="s">
        <v>28</v>
      </c>
      <c r="B18" s="109"/>
      <c r="C18" s="109"/>
      <c r="D18" s="109">
        <f>D17/SQRT($C$1)</f>
        <v>5.7735026918962582</v>
      </c>
      <c r="E18" s="280"/>
      <c r="F18" s="8"/>
      <c r="G18" s="172"/>
      <c r="H18" t="s">
        <v>541</v>
      </c>
    </row>
    <row r="19" spans="1:8">
      <c r="B19" s="109"/>
      <c r="C19" s="109"/>
      <c r="D19" s="109"/>
      <c r="E19" s="109"/>
      <c r="G19" s="172"/>
    </row>
    <row r="20" spans="1:8">
      <c r="A20" s="198"/>
      <c r="B20" s="171"/>
      <c r="C20" s="171"/>
      <c r="D20" s="171"/>
      <c r="E20" s="109"/>
      <c r="G20" s="172"/>
      <c r="H20" t="s">
        <v>542</v>
      </c>
    </row>
    <row r="21" spans="1:8">
      <c r="A21" s="139"/>
      <c r="B21" s="171"/>
      <c r="C21" s="171"/>
      <c r="D21" s="171"/>
      <c r="E21" s="109"/>
      <c r="G21" s="172"/>
    </row>
    <row r="22" spans="1:8">
      <c r="A22" s="139"/>
      <c r="B22" s="171"/>
      <c r="C22" s="171"/>
      <c r="D22" s="171"/>
      <c r="E22" s="109"/>
      <c r="G22" s="172"/>
      <c r="H22" s="293" t="s">
        <v>543</v>
      </c>
    </row>
    <row r="23" spans="1:8">
      <c r="A23" s="139"/>
      <c r="B23" s="171"/>
      <c r="D23" s="171"/>
      <c r="E23" s="109"/>
      <c r="G23" s="172"/>
    </row>
    <row r="24" spans="1:8">
      <c r="A24" s="171" t="s">
        <v>544</v>
      </c>
      <c r="B24" s="139"/>
      <c r="D24" s="139"/>
    </row>
    <row r="25" spans="1:8">
      <c r="A25" s="139" t="s">
        <v>545</v>
      </c>
      <c r="B25" s="139"/>
      <c r="D25" s="139"/>
    </row>
    <row r="26" spans="1:8">
      <c r="A26" s="139" t="s">
        <v>546</v>
      </c>
      <c r="B26" s="139"/>
      <c r="D26" s="139"/>
    </row>
    <row r="27" spans="1:8">
      <c r="A27" s="139"/>
      <c r="B27" s="139"/>
      <c r="D27" s="139"/>
    </row>
    <row r="28" spans="1:8">
      <c r="A28" s="300" t="s">
        <v>551</v>
      </c>
    </row>
    <row r="29" spans="1:8">
      <c r="A29" s="300" t="s">
        <v>552</v>
      </c>
    </row>
    <row r="30" spans="1:8">
      <c r="A30" s="300" t="s">
        <v>553</v>
      </c>
    </row>
    <row r="31" spans="1:8">
      <c r="A31" s="300" t="s">
        <v>554</v>
      </c>
    </row>
    <row r="32" spans="1:8">
      <c r="A32" s="300" t="s">
        <v>555</v>
      </c>
    </row>
    <row r="34" spans="1:9">
      <c r="A34" t="s">
        <v>556</v>
      </c>
    </row>
    <row r="35" spans="1:9">
      <c r="A35" t="s">
        <v>557</v>
      </c>
    </row>
    <row r="36" spans="1:9">
      <c r="A36" t="s">
        <v>558</v>
      </c>
    </row>
    <row r="37" spans="1:9">
      <c r="I37" t="s">
        <v>559</v>
      </c>
    </row>
    <row r="38" spans="1:9">
      <c r="I38" t="s">
        <v>560</v>
      </c>
    </row>
    <row r="39" spans="1:9">
      <c r="I39" t="s">
        <v>562</v>
      </c>
    </row>
  </sheetData>
  <phoneticPr fontId="2"/>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C3A33-F834-4DE8-A735-C8D10EBCB3DE}">
  <dimension ref="A1:X31"/>
  <sheetViews>
    <sheetView topLeftCell="A7" workbookViewId="0">
      <selection activeCell="M11" sqref="M11"/>
    </sheetView>
  </sheetViews>
  <sheetFormatPr defaultRowHeight="18"/>
  <sheetData>
    <row r="1" spans="1:24">
      <c r="B1" s="4" t="s">
        <v>26</v>
      </c>
      <c r="C1" s="4"/>
      <c r="D1" s="107">
        <f>COUNTA(B3:B8)</f>
        <v>6</v>
      </c>
      <c r="E1" s="162" t="s">
        <v>536</v>
      </c>
      <c r="J1" s="8"/>
    </row>
    <row r="2" spans="1:24" ht="22.8" thickBot="1">
      <c r="B2" s="5" t="s">
        <v>567</v>
      </c>
      <c r="C2" s="302" t="s">
        <v>29</v>
      </c>
      <c r="D2" s="5" t="s">
        <v>30</v>
      </c>
      <c r="E2" s="5" t="s">
        <v>31</v>
      </c>
      <c r="F2" s="5" t="s">
        <v>32</v>
      </c>
      <c r="G2" s="5" t="s">
        <v>33</v>
      </c>
      <c r="H2" s="301" t="s">
        <v>565</v>
      </c>
      <c r="I2" s="301" t="s">
        <v>566</v>
      </c>
      <c r="J2" s="172"/>
      <c r="N2" s="34" t="s">
        <v>120</v>
      </c>
      <c r="P2" s="34" t="s">
        <v>118</v>
      </c>
      <c r="R2" s="34" t="s">
        <v>119</v>
      </c>
    </row>
    <row r="3" spans="1:24">
      <c r="B3" s="303">
        <f>H3-I3</f>
        <v>0</v>
      </c>
      <c r="C3" s="303">
        <v>2</v>
      </c>
      <c r="D3">
        <f>B3-$B$10</f>
        <v>-2.5</v>
      </c>
      <c r="E3" s="110">
        <f>C3-$C$10</f>
        <v>-0.66666666666666652</v>
      </c>
      <c r="F3">
        <f t="shared" ref="F3:G5" si="0">D3*D3</f>
        <v>6.25</v>
      </c>
      <c r="G3" s="110">
        <f t="shared" si="0"/>
        <v>0.44444444444444425</v>
      </c>
      <c r="H3" s="175">
        <v>15</v>
      </c>
      <c r="I3" s="176">
        <v>15</v>
      </c>
      <c r="J3" s="172"/>
      <c r="N3" s="34"/>
      <c r="P3" s="34"/>
      <c r="R3" s="34"/>
    </row>
    <row r="4" spans="1:24" ht="18.600000000000001" thickBot="1">
      <c r="B4" s="303">
        <f t="shared" ref="B4:B8" si="1">H4-I4</f>
        <v>5</v>
      </c>
      <c r="C4" s="303">
        <v>2</v>
      </c>
      <c r="D4">
        <f>B4-$B$10</f>
        <v>2.5</v>
      </c>
      <c r="E4" s="110">
        <f>C4-$C$10</f>
        <v>-0.66666666666666652</v>
      </c>
      <c r="F4">
        <f t="shared" si="0"/>
        <v>6.25</v>
      </c>
      <c r="G4" s="110">
        <f t="shared" si="0"/>
        <v>0.44444444444444425</v>
      </c>
      <c r="H4" s="177">
        <v>25</v>
      </c>
      <c r="I4" s="178">
        <v>20</v>
      </c>
      <c r="J4" s="172"/>
      <c r="N4" s="34"/>
      <c r="P4" s="34"/>
      <c r="R4" s="34"/>
    </row>
    <row r="5" spans="1:24" ht="18.600000000000001" thickBot="1">
      <c r="B5" s="303">
        <f t="shared" si="1"/>
        <v>-5</v>
      </c>
      <c r="C5" s="303">
        <v>2</v>
      </c>
      <c r="D5">
        <f>B5-$B$10</f>
        <v>-7.5</v>
      </c>
      <c r="E5" s="110">
        <f>C5-$C$10</f>
        <v>-0.66666666666666652</v>
      </c>
      <c r="F5">
        <f t="shared" si="0"/>
        <v>56.25</v>
      </c>
      <c r="G5" s="110">
        <f t="shared" si="0"/>
        <v>0.44444444444444425</v>
      </c>
      <c r="H5" s="177">
        <v>20</v>
      </c>
      <c r="I5" s="178">
        <v>25</v>
      </c>
      <c r="J5" s="172"/>
      <c r="K5" s="296" t="s">
        <v>568</v>
      </c>
      <c r="L5" s="297"/>
      <c r="M5" s="297"/>
      <c r="N5" s="298"/>
      <c r="O5" s="299"/>
      <c r="P5" s="34" t="s">
        <v>532</v>
      </c>
      <c r="R5" s="34" t="s">
        <v>533</v>
      </c>
    </row>
    <row r="6" spans="1:24" ht="18.600000000000001" thickBot="1">
      <c r="B6" s="303">
        <f t="shared" si="1"/>
        <v>0</v>
      </c>
      <c r="C6" s="303">
        <v>2</v>
      </c>
      <c r="D6">
        <f>B6-$B$10</f>
        <v>-2.5</v>
      </c>
      <c r="E6" s="110">
        <f>C6-$C$10</f>
        <v>-0.66666666666666652</v>
      </c>
      <c r="F6">
        <f>D6*D6</f>
        <v>6.25</v>
      </c>
      <c r="G6" s="110">
        <f>E6*E6</f>
        <v>0.44444444444444425</v>
      </c>
      <c r="H6" s="177">
        <v>35</v>
      </c>
      <c r="I6" s="178">
        <v>35</v>
      </c>
      <c r="J6" s="172"/>
      <c r="K6" s="63"/>
      <c r="L6" s="63"/>
      <c r="M6" s="63"/>
      <c r="N6" s="63"/>
      <c r="O6" s="63"/>
      <c r="P6" s="63"/>
      <c r="Q6" s="63"/>
      <c r="R6" s="63"/>
    </row>
    <row r="7" spans="1:24" ht="18.600000000000001" thickBot="1">
      <c r="B7" s="303">
        <f t="shared" si="1"/>
        <v>5</v>
      </c>
      <c r="C7" s="303">
        <v>3</v>
      </c>
      <c r="D7">
        <f t="shared" ref="D7:D8" si="2">B7-$B$10</f>
        <v>2.5</v>
      </c>
      <c r="E7" s="110">
        <f t="shared" ref="E7:E8" si="3">C7-$C$10</f>
        <v>0.33333333333333348</v>
      </c>
      <c r="F7">
        <f t="shared" ref="F7:G8" si="4">D7*D7</f>
        <v>6.25</v>
      </c>
      <c r="G7" s="110">
        <f t="shared" si="4"/>
        <v>0.11111111111111122</v>
      </c>
      <c r="H7" s="177">
        <v>45</v>
      </c>
      <c r="I7" s="178">
        <v>40</v>
      </c>
      <c r="J7" s="172"/>
      <c r="K7" s="68" t="s">
        <v>40</v>
      </c>
      <c r="L7" s="276">
        <f>B10</f>
        <v>2.5</v>
      </c>
      <c r="M7" s="68" t="s">
        <v>43</v>
      </c>
      <c r="N7" s="166">
        <f>1.96*F13</f>
        <v>9.3827856560121141</v>
      </c>
      <c r="O7" s="166" t="s">
        <v>44</v>
      </c>
      <c r="P7" s="167">
        <f>L7-N7</f>
        <v>-6.8827856560121141</v>
      </c>
      <c r="Q7" s="166" t="s">
        <v>45</v>
      </c>
      <c r="R7" s="167">
        <f>L7+N7</f>
        <v>11.882785656012114</v>
      </c>
      <c r="S7" s="107" t="s">
        <v>547</v>
      </c>
      <c r="T7" s="107"/>
      <c r="U7" s="107"/>
      <c r="V7" s="107"/>
      <c r="W7" s="107"/>
    </row>
    <row r="8" spans="1:24" ht="18.600000000000001" thickBot="1">
      <c r="B8" s="303">
        <f t="shared" si="1"/>
        <v>10</v>
      </c>
      <c r="C8" s="303">
        <v>5</v>
      </c>
      <c r="D8">
        <f t="shared" si="2"/>
        <v>7.5</v>
      </c>
      <c r="E8" s="110">
        <f t="shared" si="3"/>
        <v>2.3333333333333335</v>
      </c>
      <c r="F8">
        <f t="shared" si="4"/>
        <v>56.25</v>
      </c>
      <c r="G8" s="110">
        <f t="shared" si="4"/>
        <v>5.4444444444444455</v>
      </c>
      <c r="H8" s="179">
        <v>55</v>
      </c>
      <c r="I8" s="180">
        <v>45</v>
      </c>
      <c r="J8" s="172"/>
      <c r="K8" s="68" t="s">
        <v>40</v>
      </c>
      <c r="L8" s="276">
        <f>B10</f>
        <v>2.5</v>
      </c>
      <c r="M8" s="68" t="s">
        <v>43</v>
      </c>
      <c r="N8" s="166">
        <f>1.96*F17</f>
        <v>10.278326712067486</v>
      </c>
      <c r="O8" s="166" t="s">
        <v>44</v>
      </c>
      <c r="P8" s="167">
        <f>L8-N8</f>
        <v>-7.7783267120674857</v>
      </c>
      <c r="Q8" s="166" t="s">
        <v>45</v>
      </c>
      <c r="R8" s="167">
        <f>L8+N8</f>
        <v>12.778326712067486</v>
      </c>
      <c r="S8" s="107" t="s">
        <v>549</v>
      </c>
      <c r="T8" s="107"/>
      <c r="U8" s="107"/>
      <c r="V8" s="107"/>
      <c r="W8" s="107"/>
      <c r="X8" s="107"/>
    </row>
    <row r="9" spans="1:24" ht="18.600000000000001" thickBot="1">
      <c r="A9" s="5" t="s">
        <v>373</v>
      </c>
      <c r="B9">
        <f t="shared" ref="B9:G9" si="5">SUM(B3:B8)</f>
        <v>15</v>
      </c>
      <c r="C9">
        <f t="shared" si="5"/>
        <v>16</v>
      </c>
      <c r="D9">
        <f t="shared" si="5"/>
        <v>0</v>
      </c>
      <c r="E9" s="109">
        <f t="shared" si="5"/>
        <v>0</v>
      </c>
      <c r="F9">
        <f t="shared" si="5"/>
        <v>137.5</v>
      </c>
      <c r="G9" s="109">
        <f t="shared" si="5"/>
        <v>7.3333333333333339</v>
      </c>
      <c r="H9" s="280"/>
      <c r="I9" s="8"/>
      <c r="J9" s="172"/>
      <c r="K9" s="68" t="s">
        <v>41</v>
      </c>
      <c r="L9" s="276">
        <f>B10</f>
        <v>2.5</v>
      </c>
      <c r="M9" s="68" t="s">
        <v>43</v>
      </c>
      <c r="N9" s="166">
        <f>L12*F18</f>
        <v>5.5033258111194314</v>
      </c>
      <c r="O9" s="166" t="s">
        <v>44</v>
      </c>
      <c r="P9" s="167">
        <f>L9-N9</f>
        <v>-3.0033258111194314</v>
      </c>
      <c r="Q9" s="166" t="s">
        <v>45</v>
      </c>
      <c r="R9" s="167">
        <f>L9+N9</f>
        <v>8.0033258111194314</v>
      </c>
      <c r="T9" s="107" t="s">
        <v>550</v>
      </c>
    </row>
    <row r="10" spans="1:24" ht="22.8" thickBot="1">
      <c r="A10" s="5" t="s">
        <v>374</v>
      </c>
      <c r="B10" s="110">
        <f>B9/D1</f>
        <v>2.5</v>
      </c>
      <c r="C10" s="109">
        <f>C9/D1</f>
        <v>2.6666666666666665</v>
      </c>
      <c r="D10" s="109"/>
      <c r="E10" s="109"/>
      <c r="F10" s="109"/>
      <c r="G10" s="109"/>
      <c r="H10" s="281"/>
      <c r="I10" s="8"/>
      <c r="J10" s="172"/>
      <c r="K10" s="305" t="s">
        <v>73</v>
      </c>
      <c r="L10" s="306">
        <f>B10/F18</f>
        <v>1.1677484162422842</v>
      </c>
      <c r="M10" s="68"/>
      <c r="N10" s="166"/>
      <c r="O10" s="166"/>
      <c r="P10" s="304"/>
      <c r="Q10" s="166"/>
      <c r="R10" s="304"/>
    </row>
    <row r="11" spans="1:24">
      <c r="A11" s="5" t="s">
        <v>375</v>
      </c>
      <c r="B11" s="109"/>
      <c r="C11" s="109"/>
      <c r="D11" s="109"/>
      <c r="E11" s="109"/>
      <c r="F11" s="109">
        <f>F9</f>
        <v>137.5</v>
      </c>
      <c r="G11" s="109">
        <f>G9</f>
        <v>7.3333333333333339</v>
      </c>
      <c r="H11" s="282"/>
      <c r="I11" s="8"/>
      <c r="J11" s="172"/>
      <c r="K11" s="10" t="s">
        <v>372</v>
      </c>
      <c r="L11" s="11">
        <f>D1-1</f>
        <v>5</v>
      </c>
    </row>
    <row r="12" spans="1:24" ht="20.399999999999999" thickBot="1">
      <c r="A12" s="5" t="s">
        <v>377</v>
      </c>
      <c r="B12" s="109" t="s">
        <v>534</v>
      </c>
      <c r="C12" s="109"/>
      <c r="D12" s="109"/>
      <c r="E12" s="109"/>
      <c r="F12" s="168">
        <f>F11/($D$1)</f>
        <v>22.916666666666668</v>
      </c>
      <c r="G12" s="170">
        <f>G11/($D$1)</f>
        <v>1.2222222222222223</v>
      </c>
      <c r="H12" s="283"/>
      <c r="I12" s="284"/>
      <c r="J12" s="173"/>
      <c r="K12" s="12" t="s">
        <v>530</v>
      </c>
      <c r="L12" s="13">
        <v>2.5706000000000002</v>
      </c>
      <c r="N12" s="34" t="s">
        <v>531</v>
      </c>
      <c r="S12" s="34"/>
      <c r="T12" s="34"/>
    </row>
    <row r="13" spans="1:24" ht="18.600000000000001" thickBot="1">
      <c r="A13" s="5" t="s">
        <v>376</v>
      </c>
      <c r="B13" s="109"/>
      <c r="C13" s="109"/>
      <c r="D13" s="109"/>
      <c r="E13" s="109"/>
      <c r="F13" s="109">
        <f>SQRT(F12)</f>
        <v>4.7871355387816905</v>
      </c>
      <c r="G13" s="109">
        <f>SQRT(G12)</f>
        <v>1.1055415967851334</v>
      </c>
      <c r="H13" s="280"/>
      <c r="I13" s="8"/>
      <c r="J13" s="172"/>
    </row>
    <row r="14" spans="1:24">
      <c r="A14" s="5"/>
      <c r="B14" s="109"/>
      <c r="C14" s="109"/>
      <c r="D14" s="109"/>
      <c r="E14" s="109"/>
      <c r="F14" s="109"/>
      <c r="G14" s="109"/>
      <c r="H14" s="280"/>
      <c r="I14" s="8"/>
      <c r="J14" s="172"/>
      <c r="K14" s="285" t="s">
        <v>537</v>
      </c>
      <c r="L14" s="286"/>
      <c r="M14" s="34" t="s">
        <v>539</v>
      </c>
      <c r="N14" s="34"/>
      <c r="O14" s="34"/>
      <c r="P14" s="34"/>
      <c r="Q14" s="34"/>
      <c r="R14" s="34"/>
    </row>
    <row r="15" spans="1:24" ht="18.600000000000001" thickBot="1">
      <c r="B15" s="109"/>
      <c r="C15" s="109"/>
      <c r="D15" s="109"/>
      <c r="E15" s="109"/>
      <c r="F15" s="109"/>
      <c r="G15" s="109"/>
      <c r="H15" s="109"/>
      <c r="J15" s="172"/>
      <c r="K15" s="287" t="s">
        <v>538</v>
      </c>
      <c r="L15" s="288"/>
    </row>
    <row r="16" spans="1:24">
      <c r="A16" s="9" t="s">
        <v>378</v>
      </c>
      <c r="B16" s="169"/>
      <c r="C16" s="169"/>
      <c r="D16" s="169"/>
      <c r="E16" s="169"/>
      <c r="F16" s="169">
        <f>F11/($D$1-1)</f>
        <v>27.5</v>
      </c>
      <c r="G16" s="169">
        <f>G11/($D$1-1)</f>
        <v>1.4666666666666668</v>
      </c>
      <c r="H16" s="109"/>
      <c r="J16" s="172"/>
      <c r="K16" s="289" t="s">
        <v>540</v>
      </c>
      <c r="L16" s="290"/>
    </row>
    <row r="17" spans="1:12" ht="18.600000000000001" thickBot="1">
      <c r="A17" s="9" t="s">
        <v>535</v>
      </c>
      <c r="B17" s="169"/>
      <c r="C17" s="169"/>
      <c r="D17" s="169"/>
      <c r="E17" s="169"/>
      <c r="F17" s="169">
        <f>SQRT(F16)</f>
        <v>5.2440442408507577</v>
      </c>
      <c r="G17" s="169">
        <f>SQRT(G16)</f>
        <v>1.2110601416389968</v>
      </c>
      <c r="H17" s="109"/>
      <c r="J17" s="172"/>
      <c r="K17" s="291" t="s">
        <v>46</v>
      </c>
      <c r="L17" s="292"/>
    </row>
    <row r="18" spans="1:12">
      <c r="A18" s="8" t="s">
        <v>28</v>
      </c>
      <c r="B18" s="109"/>
      <c r="C18" s="109"/>
      <c r="D18" s="109"/>
      <c r="E18" s="109"/>
      <c r="F18" s="109">
        <f>F17/SQRT($D$1)</f>
        <v>2.1408720964441885</v>
      </c>
      <c r="G18" s="109">
        <f>G17/SQRT($D$1)</f>
        <v>0.49441323247304431</v>
      </c>
      <c r="H18" s="109"/>
      <c r="J18" s="172"/>
    </row>
    <row r="19" spans="1:12">
      <c r="B19" s="109"/>
      <c r="C19" s="109"/>
      <c r="D19" s="109"/>
      <c r="E19" s="109"/>
      <c r="F19" s="109"/>
      <c r="G19" s="109"/>
      <c r="H19" s="109"/>
      <c r="J19" s="172"/>
      <c r="K19" t="s">
        <v>541</v>
      </c>
    </row>
    <row r="20" spans="1:12">
      <c r="A20" s="198" t="s">
        <v>569</v>
      </c>
      <c r="B20" s="171" t="s">
        <v>570</v>
      </c>
      <c r="C20" s="171"/>
      <c r="D20" s="171"/>
      <c r="E20" s="171"/>
      <c r="F20" s="171"/>
      <c r="G20" s="171"/>
      <c r="H20" s="109"/>
      <c r="J20" s="172"/>
    </row>
    <row r="21" spans="1:12">
      <c r="A21" s="198" t="s">
        <v>569</v>
      </c>
      <c r="B21" s="171" t="s">
        <v>571</v>
      </c>
      <c r="C21" s="171"/>
      <c r="D21" s="171"/>
      <c r="E21" s="171"/>
      <c r="F21" s="171"/>
      <c r="G21" s="171"/>
      <c r="H21" s="109"/>
      <c r="J21" s="172"/>
      <c r="K21" t="s">
        <v>542</v>
      </c>
    </row>
    <row r="22" spans="1:12">
      <c r="A22" s="139"/>
      <c r="B22" s="171"/>
      <c r="C22" s="171"/>
      <c r="D22" s="171"/>
      <c r="E22" s="171"/>
      <c r="F22" s="171"/>
      <c r="G22" s="171"/>
      <c r="H22" s="109"/>
      <c r="J22" s="172"/>
    </row>
    <row r="23" spans="1:12">
      <c r="A23" s="139"/>
      <c r="B23" s="171"/>
      <c r="C23" s="171"/>
      <c r="D23" s="171" t="s">
        <v>544</v>
      </c>
      <c r="E23" s="171"/>
      <c r="F23" s="171"/>
      <c r="G23" s="171"/>
      <c r="H23" s="109"/>
      <c r="J23" s="172"/>
      <c r="K23" s="293" t="s">
        <v>543</v>
      </c>
    </row>
    <row r="24" spans="1:12">
      <c r="A24" s="139"/>
      <c r="B24" s="139"/>
      <c r="C24" s="139"/>
      <c r="D24" s="139" t="s">
        <v>545</v>
      </c>
      <c r="E24" s="139"/>
      <c r="F24" s="139"/>
      <c r="G24" s="139"/>
    </row>
    <row r="25" spans="1:12">
      <c r="A25" s="139"/>
      <c r="B25" s="139"/>
      <c r="C25" s="139"/>
      <c r="D25" s="139" t="s">
        <v>546</v>
      </c>
      <c r="E25" s="139"/>
      <c r="F25" s="139"/>
      <c r="G25" s="139"/>
    </row>
    <row r="26" spans="1:12">
      <c r="A26" s="139"/>
      <c r="B26" s="139"/>
      <c r="C26" s="139"/>
      <c r="D26" s="139"/>
      <c r="E26" s="139"/>
      <c r="F26" s="139"/>
      <c r="G26" s="139"/>
    </row>
    <row r="27" spans="1:12">
      <c r="A27" s="139"/>
      <c r="B27" s="139"/>
      <c r="C27" s="139"/>
      <c r="D27" s="300"/>
      <c r="E27" s="139"/>
      <c r="F27" s="139"/>
      <c r="G27" s="139"/>
    </row>
    <row r="28" spans="1:12">
      <c r="D28" s="300"/>
    </row>
    <row r="29" spans="1:12">
      <c r="D29" s="300"/>
    </row>
    <row r="30" spans="1:12">
      <c r="D30" s="300"/>
    </row>
    <row r="31" spans="1:12">
      <c r="D31" s="300"/>
    </row>
  </sheetData>
  <phoneticPr fontId="2"/>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8F2C9-8F95-4A73-BA7A-A322E463912F}">
  <dimension ref="A1:U98"/>
  <sheetViews>
    <sheetView topLeftCell="B67" workbookViewId="0">
      <selection activeCell="D4" sqref="D4:E9"/>
    </sheetView>
  </sheetViews>
  <sheetFormatPr defaultRowHeight="18"/>
  <cols>
    <col min="1" max="1" width="5.5" customWidth="1"/>
    <col min="2" max="2" width="58.19921875" customWidth="1"/>
    <col min="4" max="4" width="6.59765625" customWidth="1"/>
    <col min="5" max="5" width="6" customWidth="1"/>
    <col min="6" max="6" width="8.09765625" customWidth="1"/>
    <col min="7" max="7" width="6.69921875" customWidth="1"/>
    <col min="8" max="8" width="7.5" customWidth="1"/>
    <col min="9" max="9" width="8.09765625" customWidth="1"/>
    <col min="10" max="10" width="1.59765625" customWidth="1"/>
    <col min="11" max="11" width="6.19921875" customWidth="1"/>
    <col min="12" max="12" width="1.8984375" customWidth="1"/>
    <col min="13" max="13" width="10.19921875" customWidth="1"/>
    <col min="14" max="14" width="6.69921875" customWidth="1"/>
    <col min="15" max="15" width="6.3984375" customWidth="1"/>
    <col min="16" max="16" width="5.09765625" customWidth="1"/>
    <col min="17" max="17" width="2.5" customWidth="1"/>
    <col min="19" max="19" width="3.19921875" customWidth="1"/>
    <col min="21" max="21" width="2.59765625" customWidth="1"/>
  </cols>
  <sheetData>
    <row r="1" spans="1:21" ht="18.600000000000001" thickBot="1">
      <c r="A1" t="s">
        <v>49</v>
      </c>
      <c r="B1" t="s">
        <v>489</v>
      </c>
    </row>
    <row r="2" spans="1:21" ht="18.600000000000001" thickBot="1">
      <c r="A2" s="70"/>
      <c r="B2" s="70" t="s">
        <v>50</v>
      </c>
      <c r="C2" s="4" t="s">
        <v>26</v>
      </c>
      <c r="D2" s="174">
        <f>COUNTA(D4:D9)</f>
        <v>6</v>
      </c>
      <c r="E2" s="174">
        <f>COUNTA(E4:E9)</f>
        <v>6</v>
      </c>
      <c r="J2" s="8"/>
    </row>
    <row r="3" spans="1:21" ht="18.600000000000001" thickBot="1">
      <c r="A3" s="70">
        <v>1</v>
      </c>
      <c r="B3" s="70" t="s">
        <v>51</v>
      </c>
      <c r="D3" s="5" t="s">
        <v>19</v>
      </c>
      <c r="E3" s="5" t="s">
        <v>29</v>
      </c>
      <c r="F3" s="5" t="s">
        <v>30</v>
      </c>
      <c r="G3" s="5" t="s">
        <v>31</v>
      </c>
      <c r="H3" s="41" t="s">
        <v>32</v>
      </c>
      <c r="I3" s="41" t="s">
        <v>33</v>
      </c>
      <c r="J3" s="294"/>
      <c r="K3" s="5" t="s">
        <v>34</v>
      </c>
    </row>
    <row r="4" spans="1:21">
      <c r="A4" s="70">
        <v>2</v>
      </c>
      <c r="B4" s="70" t="s">
        <v>52</v>
      </c>
      <c r="D4" s="175">
        <v>15</v>
      </c>
      <c r="E4" s="176">
        <v>15</v>
      </c>
      <c r="F4">
        <f>D4-$D$11</f>
        <v>-17.5</v>
      </c>
      <c r="G4">
        <f>E4-$E$11</f>
        <v>-15</v>
      </c>
      <c r="H4">
        <f t="shared" ref="H4:H5" si="0">F4*F4</f>
        <v>306.25</v>
      </c>
      <c r="I4">
        <f t="shared" ref="I4:I5" si="1">G4*G4</f>
        <v>225</v>
      </c>
      <c r="J4" s="8"/>
      <c r="K4">
        <f t="shared" ref="K4:K5" si="2">F4*G4</f>
        <v>262.5</v>
      </c>
    </row>
    <row r="5" spans="1:21">
      <c r="A5" s="70">
        <v>3</v>
      </c>
      <c r="B5" s="70" t="s">
        <v>53</v>
      </c>
      <c r="D5" s="177">
        <v>25</v>
      </c>
      <c r="E5" s="178">
        <v>20</v>
      </c>
      <c r="F5">
        <f>D5-$D$11</f>
        <v>-7.5</v>
      </c>
      <c r="G5">
        <f>E5-$E$11</f>
        <v>-10</v>
      </c>
      <c r="H5">
        <f t="shared" si="0"/>
        <v>56.25</v>
      </c>
      <c r="I5">
        <f t="shared" si="1"/>
        <v>100</v>
      </c>
      <c r="J5" s="8"/>
      <c r="K5">
        <f t="shared" si="2"/>
        <v>75</v>
      </c>
      <c r="M5" s="198"/>
      <c r="N5" s="198"/>
      <c r="O5" s="198"/>
      <c r="P5" s="198"/>
      <c r="Q5" s="198"/>
      <c r="R5" s="198"/>
      <c r="S5" s="198"/>
      <c r="T5" s="198"/>
      <c r="U5" s="198"/>
    </row>
    <row r="6" spans="1:21">
      <c r="D6" s="177">
        <v>20</v>
      </c>
      <c r="E6" s="178">
        <v>25</v>
      </c>
      <c r="F6">
        <f>D6-$D$11</f>
        <v>-12.5</v>
      </c>
      <c r="G6">
        <f>E6-$E$11</f>
        <v>-5</v>
      </c>
      <c r="H6">
        <f>F6*F6</f>
        <v>156.25</v>
      </c>
      <c r="I6">
        <f>G6*G6</f>
        <v>25</v>
      </c>
      <c r="J6" s="8"/>
      <c r="K6">
        <f>F6*G6</f>
        <v>62.5</v>
      </c>
      <c r="M6" s="198"/>
      <c r="N6" s="198"/>
      <c r="O6" s="198"/>
      <c r="P6" s="198"/>
      <c r="Q6" s="198"/>
      <c r="R6" s="278"/>
      <c r="S6" s="278"/>
      <c r="T6" s="278"/>
      <c r="U6" s="198"/>
    </row>
    <row r="7" spans="1:21">
      <c r="D7" s="177">
        <v>35</v>
      </c>
      <c r="E7" s="178">
        <v>35</v>
      </c>
      <c r="F7">
        <f>D7-$D$11</f>
        <v>2.5</v>
      </c>
      <c r="G7">
        <f>E7-$E$11</f>
        <v>5</v>
      </c>
      <c r="H7">
        <f>F7*F7</f>
        <v>6.25</v>
      </c>
      <c r="I7">
        <f>G7*G7</f>
        <v>25</v>
      </c>
      <c r="J7" s="8"/>
      <c r="K7">
        <f>F7*G7</f>
        <v>12.5</v>
      </c>
      <c r="M7" s="198"/>
      <c r="N7" s="198"/>
      <c r="O7" s="198"/>
      <c r="P7" s="198"/>
      <c r="Q7" s="198"/>
      <c r="R7" s="278"/>
      <c r="S7" s="278"/>
      <c r="T7" s="278"/>
      <c r="U7" s="198"/>
    </row>
    <row r="8" spans="1:21">
      <c r="D8" s="177">
        <v>45</v>
      </c>
      <c r="E8" s="178">
        <v>40</v>
      </c>
      <c r="F8">
        <f t="shared" ref="F8:F9" si="3">D8-$D$11</f>
        <v>12.5</v>
      </c>
      <c r="G8">
        <f t="shared" ref="G8:G9" si="4">E8-$E$11</f>
        <v>10</v>
      </c>
      <c r="H8">
        <f t="shared" ref="H8:I9" si="5">F8*F8</f>
        <v>156.25</v>
      </c>
      <c r="I8">
        <f t="shared" si="5"/>
        <v>100</v>
      </c>
      <c r="J8" s="8"/>
      <c r="K8">
        <f t="shared" ref="K8:K9" si="6">F8*G8</f>
        <v>125</v>
      </c>
      <c r="M8" s="198"/>
      <c r="N8" s="198"/>
      <c r="O8" s="198"/>
      <c r="P8" s="198"/>
      <c r="Q8" s="198"/>
      <c r="R8" s="198"/>
      <c r="S8" s="198"/>
      <c r="T8" s="198"/>
      <c r="U8" s="198"/>
    </row>
    <row r="9" spans="1:21" ht="18.600000000000001" thickBot="1">
      <c r="A9" s="70"/>
      <c r="B9" s="70"/>
      <c r="D9" s="179">
        <v>55</v>
      </c>
      <c r="E9" s="180">
        <v>45</v>
      </c>
      <c r="F9">
        <f t="shared" si="3"/>
        <v>22.5</v>
      </c>
      <c r="G9">
        <f t="shared" si="4"/>
        <v>15</v>
      </c>
      <c r="H9">
        <f t="shared" si="5"/>
        <v>506.25</v>
      </c>
      <c r="I9">
        <f t="shared" si="5"/>
        <v>225</v>
      </c>
      <c r="J9" s="8"/>
      <c r="K9">
        <f t="shared" si="6"/>
        <v>337.5</v>
      </c>
      <c r="M9" s="278"/>
      <c r="N9" s="278"/>
      <c r="O9" s="278"/>
      <c r="P9" s="278"/>
      <c r="Q9" s="278"/>
      <c r="R9" s="278"/>
      <c r="S9" s="278"/>
      <c r="T9" s="278"/>
      <c r="U9" s="198"/>
    </row>
    <row r="10" spans="1:21" ht="18.600000000000001" thickBot="1">
      <c r="A10" s="70" t="s">
        <v>54</v>
      </c>
      <c r="B10" s="70"/>
      <c r="C10" s="5" t="s">
        <v>20</v>
      </c>
      <c r="D10" s="275">
        <f>SUM(D4:D9)</f>
        <v>195</v>
      </c>
      <c r="E10" s="275">
        <f>SUM(E4:E9)</f>
        <v>180</v>
      </c>
      <c r="F10" s="275">
        <f t="shared" ref="F10:K10" si="7">SUM(F4:F9)</f>
        <v>0</v>
      </c>
      <c r="G10" s="275">
        <f t="shared" si="7"/>
        <v>0</v>
      </c>
      <c r="H10" s="275">
        <f t="shared" si="7"/>
        <v>1187.5</v>
      </c>
      <c r="I10" s="275">
        <f t="shared" si="7"/>
        <v>700</v>
      </c>
      <c r="J10" s="8"/>
      <c r="K10" s="275">
        <f t="shared" si="7"/>
        <v>875</v>
      </c>
      <c r="M10" s="198"/>
      <c r="N10" s="198"/>
      <c r="O10" s="198"/>
      <c r="P10" s="198"/>
      <c r="Q10" s="198"/>
      <c r="R10" s="198"/>
      <c r="S10" s="198"/>
      <c r="T10" s="198"/>
      <c r="U10" s="198"/>
    </row>
    <row r="11" spans="1:21">
      <c r="A11" s="70" t="s">
        <v>55</v>
      </c>
      <c r="B11" s="70" t="s">
        <v>56</v>
      </c>
      <c r="C11" s="5" t="s">
        <v>21</v>
      </c>
      <c r="D11">
        <f>D10/E2</f>
        <v>32.5</v>
      </c>
      <c r="E11">
        <f>E10/E2</f>
        <v>30</v>
      </c>
      <c r="J11" s="8"/>
      <c r="K11" s="181" t="s">
        <v>35</v>
      </c>
      <c r="M11" s="198"/>
      <c r="N11" s="198"/>
      <c r="O11" s="198"/>
      <c r="P11" s="198"/>
      <c r="Q11" s="198"/>
      <c r="R11" s="198"/>
      <c r="S11" s="198"/>
      <c r="T11" s="198"/>
      <c r="U11" s="198"/>
    </row>
    <row r="12" spans="1:21" ht="48.45" customHeight="1">
      <c r="A12" s="70"/>
      <c r="B12" s="71" t="s">
        <v>379</v>
      </c>
      <c r="C12" s="5" t="s">
        <v>12</v>
      </c>
      <c r="H12">
        <f>SUM(H4:H9)</f>
        <v>1187.5</v>
      </c>
      <c r="I12">
        <f>SUM(I4:I9)</f>
        <v>700</v>
      </c>
      <c r="J12" s="8"/>
      <c r="K12" s="7">
        <f>SUM(K4:K9)</f>
        <v>875</v>
      </c>
      <c r="M12" s="278"/>
      <c r="N12" s="278"/>
      <c r="O12" s="279"/>
      <c r="P12" s="278"/>
      <c r="Q12" s="198"/>
      <c r="R12" s="198"/>
      <c r="S12" s="198"/>
      <c r="T12" s="198"/>
      <c r="U12" s="198"/>
    </row>
    <row r="13" spans="1:21">
      <c r="A13" s="70"/>
      <c r="B13" s="70" t="s">
        <v>82</v>
      </c>
      <c r="C13" s="5" t="s">
        <v>72</v>
      </c>
      <c r="H13" s="206">
        <f>H10/($D$2-1)</f>
        <v>237.5</v>
      </c>
      <c r="I13" s="206">
        <f>I10/($E$2-1)</f>
        <v>140</v>
      </c>
      <c r="J13" s="295"/>
      <c r="K13" s="151">
        <f>K10/($D$2-1)</f>
        <v>175</v>
      </c>
    </row>
    <row r="14" spans="1:21">
      <c r="C14" s="53" t="s">
        <v>27</v>
      </c>
      <c r="D14" s="5"/>
      <c r="E14" s="5"/>
      <c r="F14" s="5"/>
      <c r="G14" s="5"/>
      <c r="H14" s="53">
        <f>SQRT(H13)</f>
        <v>15.411035007422441</v>
      </c>
      <c r="I14" s="53">
        <f>SQRT(I13)</f>
        <v>11.832159566199232</v>
      </c>
      <c r="J14" s="207"/>
    </row>
    <row r="15" spans="1:21" ht="18.600000000000001" thickBot="1">
      <c r="C15" s="53" t="s">
        <v>527</v>
      </c>
      <c r="H15" s="206">
        <f>SUM(H4:H9)</f>
        <v>1187.5</v>
      </c>
      <c r="I15" s="206">
        <f>SUM(I4:I9)</f>
        <v>700</v>
      </c>
      <c r="J15" s="278"/>
    </row>
    <row r="16" spans="1:21" ht="39" thickBot="1">
      <c r="B16" s="272" t="s">
        <v>525</v>
      </c>
      <c r="C16" s="5" t="s">
        <v>77</v>
      </c>
      <c r="D16">
        <f>D2-1</f>
        <v>5</v>
      </c>
      <c r="E16">
        <f>E2-1</f>
        <v>5</v>
      </c>
    </row>
    <row r="17" spans="2:20" ht="20.399999999999999" thickBot="1">
      <c r="B17" s="271"/>
      <c r="C17" s="9" t="s">
        <v>42</v>
      </c>
      <c r="D17" s="9"/>
      <c r="E17" s="9"/>
      <c r="F17" s="9"/>
      <c r="G17" s="9"/>
      <c r="H17" s="9">
        <f>H12/($E$1-1)</f>
        <v>-1187.5</v>
      </c>
      <c r="I17" s="9">
        <f>I12/($D$1-1)</f>
        <v>-700</v>
      </c>
      <c r="J17" s="9"/>
      <c r="M17" s="34" t="s">
        <v>47</v>
      </c>
      <c r="N17" s="34"/>
      <c r="O17" s="34"/>
      <c r="P17" s="34"/>
    </row>
    <row r="18" spans="2:20" ht="58.2" thickBot="1">
      <c r="B18" s="273" t="s">
        <v>526</v>
      </c>
      <c r="C18" s="8" t="s">
        <v>28</v>
      </c>
      <c r="H18">
        <f>H14/SQRT($D$2)</f>
        <v>6.2915286960589585</v>
      </c>
      <c r="I18">
        <f>I14/SQRT($E$2)</f>
        <v>4.8304589153964796</v>
      </c>
      <c r="M18" s="34" t="s">
        <v>48</v>
      </c>
      <c r="N18" s="34"/>
      <c r="O18" s="34"/>
      <c r="P18" s="34"/>
    </row>
    <row r="19" spans="2:20" ht="18.600000000000001" thickBot="1">
      <c r="C19" s="33" t="s">
        <v>528</v>
      </c>
      <c r="D19" s="15"/>
      <c r="E19" s="15"/>
      <c r="F19" s="15"/>
      <c r="G19" s="32">
        <f>(H15+I15)/((D2-1)+(E2-1))</f>
        <v>188.75</v>
      </c>
      <c r="H19" s="15"/>
      <c r="I19" s="15"/>
      <c r="J19" s="15"/>
      <c r="K19" s="15"/>
      <c r="L19" s="15"/>
      <c r="M19" s="15"/>
      <c r="N19" s="15"/>
      <c r="O19" s="15"/>
      <c r="P19" s="15"/>
      <c r="Q19" s="15"/>
      <c r="R19" s="15"/>
      <c r="S19" s="15"/>
      <c r="T19" s="15"/>
    </row>
    <row r="20" spans="2:20" ht="18.600000000000001" thickBot="1">
      <c r="C20" s="33" t="s">
        <v>529</v>
      </c>
      <c r="D20" s="15"/>
      <c r="E20" s="15"/>
      <c r="F20" s="15"/>
      <c r="G20" s="33">
        <f>((D16*H14^2)+(E16*I14^2))/(D16+E16)</f>
        <v>188.75</v>
      </c>
      <c r="H20" s="15"/>
      <c r="I20" s="15"/>
      <c r="J20" s="15"/>
      <c r="K20" s="15"/>
      <c r="L20" s="15"/>
      <c r="M20" s="15"/>
      <c r="N20" s="15"/>
      <c r="O20" s="15"/>
      <c r="P20" s="15"/>
      <c r="Q20" s="15"/>
      <c r="R20" s="15"/>
      <c r="S20" s="15"/>
      <c r="T20" s="15"/>
    </row>
    <row r="21" spans="2:20" ht="18.600000000000001" thickBot="1">
      <c r="C21" s="16"/>
      <c r="D21" s="17"/>
      <c r="E21" s="17"/>
      <c r="F21" s="17"/>
      <c r="G21" s="17"/>
      <c r="H21" s="18"/>
      <c r="I21" s="15"/>
      <c r="J21" s="15"/>
      <c r="K21" s="15"/>
      <c r="L21" s="15"/>
      <c r="M21" s="15"/>
      <c r="N21" s="15"/>
      <c r="O21" s="15"/>
      <c r="P21" s="15"/>
      <c r="Q21" s="15"/>
      <c r="R21" s="33" t="s">
        <v>79</v>
      </c>
      <c r="S21" s="33"/>
      <c r="T21" s="33" t="s">
        <v>80</v>
      </c>
    </row>
    <row r="22" spans="2:20" ht="18.600000000000001" thickBot="1">
      <c r="C22" s="29" t="s">
        <v>83</v>
      </c>
      <c r="D22" s="20"/>
      <c r="E22" s="30" t="s">
        <v>73</v>
      </c>
      <c r="F22" s="31" t="s">
        <v>74</v>
      </c>
      <c r="G22" s="274">
        <f>((D11-E11)-0)/(SQRT(G20)*SQRT(1/D2+1/E2))</f>
        <v>0.31517891481565019</v>
      </c>
      <c r="H22" s="22"/>
      <c r="I22" s="15"/>
      <c r="J22" s="15"/>
      <c r="K22" s="15"/>
      <c r="L22" s="15"/>
      <c r="M22" s="15" t="s">
        <v>41</v>
      </c>
      <c r="N22" s="23">
        <f>D11-E11</f>
        <v>2.5</v>
      </c>
      <c r="O22" s="24" t="s">
        <v>43</v>
      </c>
      <c r="P22" s="25">
        <f>2.776*(G24/G25)</f>
        <v>20.889284717289865</v>
      </c>
      <c r="Q22" s="15"/>
      <c r="R22" s="33">
        <f>N22-P22</f>
        <v>-18.389284717289865</v>
      </c>
      <c r="S22" s="33" t="s">
        <v>81</v>
      </c>
      <c r="T22" s="33">
        <f>N22+P22</f>
        <v>23.389284717289865</v>
      </c>
    </row>
    <row r="23" spans="2:20" ht="13.2" customHeight="1" thickBot="1">
      <c r="C23" s="29" t="s">
        <v>84</v>
      </c>
      <c r="D23" s="20"/>
      <c r="E23" s="20"/>
      <c r="F23" s="20"/>
      <c r="G23" s="20"/>
      <c r="H23" s="22"/>
      <c r="I23" s="15"/>
      <c r="J23" s="15"/>
      <c r="K23" s="15"/>
      <c r="L23" s="15"/>
      <c r="M23" s="15"/>
      <c r="N23" s="15"/>
      <c r="O23" s="15"/>
      <c r="P23" s="15"/>
      <c r="Q23" s="15"/>
      <c r="R23" s="33"/>
      <c r="S23" s="33"/>
      <c r="T23" s="33"/>
    </row>
    <row r="24" spans="2:20" ht="18.600000000000001" thickBot="1">
      <c r="C24" s="19"/>
      <c r="D24" s="20"/>
      <c r="E24" s="69" t="s">
        <v>75</v>
      </c>
      <c r="F24" s="15"/>
      <c r="G24" s="21">
        <f>SQRT(((D16*H14^2)+(E16*I14^2)))/(D16+E16)</f>
        <v>4.3445367992456916</v>
      </c>
      <c r="H24" s="22"/>
      <c r="I24" s="15"/>
      <c r="J24" s="15"/>
      <c r="K24" s="15"/>
      <c r="L24" s="15"/>
      <c r="M24" s="16" t="s">
        <v>372</v>
      </c>
      <c r="N24" s="18"/>
      <c r="O24" s="15">
        <f>D16+E16</f>
        <v>10</v>
      </c>
      <c r="P24" s="15"/>
      <c r="Q24" s="15"/>
      <c r="R24" s="15"/>
      <c r="S24" s="15"/>
      <c r="T24" s="15"/>
    </row>
    <row r="25" spans="2:20" ht="18.600000000000001" thickBot="1">
      <c r="C25" s="19"/>
      <c r="D25" s="20"/>
      <c r="E25" s="69" t="s">
        <v>76</v>
      </c>
      <c r="F25" s="15"/>
      <c r="G25" s="21">
        <f>SQRT(1/D2+1/E2)</f>
        <v>0.57735026918962573</v>
      </c>
      <c r="H25" s="22"/>
      <c r="I25" s="15"/>
      <c r="J25" s="15"/>
      <c r="K25" s="15"/>
      <c r="L25" s="15"/>
      <c r="M25" s="26" t="s">
        <v>78</v>
      </c>
      <c r="N25" s="27">
        <v>2.306</v>
      </c>
      <c r="O25" s="15"/>
      <c r="P25" s="15"/>
      <c r="Q25" s="15"/>
      <c r="R25" s="15"/>
      <c r="S25" s="15"/>
      <c r="T25" s="15"/>
    </row>
    <row r="26" spans="2:20" ht="10.199999999999999" customHeight="1" thickBot="1">
      <c r="C26" s="26"/>
      <c r="D26" s="28"/>
      <c r="E26" s="28"/>
      <c r="F26" s="28"/>
      <c r="G26" s="28"/>
      <c r="H26" s="27"/>
      <c r="I26" s="15"/>
      <c r="J26" s="15"/>
      <c r="K26" s="15"/>
      <c r="L26" s="15"/>
      <c r="M26" s="15"/>
      <c r="N26" s="15"/>
      <c r="O26" s="15"/>
      <c r="P26" s="15"/>
      <c r="Q26" s="15"/>
      <c r="R26" s="15"/>
      <c r="S26" s="15"/>
      <c r="T26" s="15"/>
    </row>
    <row r="27" spans="2:20">
      <c r="M27" s="107" t="s">
        <v>561</v>
      </c>
      <c r="N27" s="107"/>
      <c r="O27" s="107"/>
    </row>
    <row r="28" spans="2:20">
      <c r="M28" s="107" t="s">
        <v>46</v>
      </c>
      <c r="N28" s="107"/>
      <c r="O28" s="107"/>
    </row>
    <row r="29" spans="2:20">
      <c r="C29" s="5" t="s">
        <v>490</v>
      </c>
      <c r="D29" s="5"/>
      <c r="E29" s="5"/>
      <c r="F29" s="5"/>
      <c r="G29" s="5"/>
      <c r="H29" s="5"/>
      <c r="I29" s="5"/>
      <c r="J29" s="5"/>
      <c r="K29" s="5"/>
    </row>
    <row r="30" spans="2:20">
      <c r="C30" s="5"/>
      <c r="D30" s="5"/>
      <c r="E30" s="5"/>
      <c r="F30" s="5"/>
      <c r="G30" s="5"/>
      <c r="H30" s="5"/>
      <c r="I30" s="5"/>
      <c r="J30" s="5"/>
      <c r="K30" s="5"/>
    </row>
    <row r="31" spans="2:20">
      <c r="C31" s="5" t="s">
        <v>491</v>
      </c>
      <c r="D31" s="5"/>
      <c r="E31" s="5"/>
      <c r="F31" s="5"/>
      <c r="G31" s="5"/>
      <c r="H31" s="5"/>
      <c r="I31" s="5"/>
      <c r="J31" s="5"/>
      <c r="K31" s="5"/>
    </row>
    <row r="32" spans="2:20">
      <c r="C32" s="5" t="s">
        <v>492</v>
      </c>
      <c r="D32" s="5"/>
      <c r="E32" s="5"/>
      <c r="F32" s="5"/>
      <c r="G32" s="5"/>
      <c r="H32" s="5"/>
      <c r="I32" s="5"/>
      <c r="J32" s="5"/>
      <c r="K32" s="5"/>
    </row>
    <row r="33" spans="2:11">
      <c r="C33" s="5" t="s">
        <v>493</v>
      </c>
      <c r="D33" s="5"/>
      <c r="E33" s="5"/>
      <c r="F33" s="5"/>
      <c r="G33" s="5"/>
      <c r="H33" s="5"/>
      <c r="I33" s="5"/>
      <c r="J33" s="5"/>
      <c r="K33" s="5"/>
    </row>
    <row r="34" spans="2:11">
      <c r="C34" s="5" t="s">
        <v>494</v>
      </c>
      <c r="D34" s="5"/>
      <c r="E34" s="5"/>
      <c r="F34" s="5"/>
      <c r="G34" s="5"/>
      <c r="H34" s="5"/>
      <c r="I34" s="5"/>
      <c r="J34" s="5"/>
      <c r="K34" s="5"/>
    </row>
    <row r="35" spans="2:11">
      <c r="C35" s="5" t="s">
        <v>495</v>
      </c>
      <c r="D35" s="5"/>
      <c r="E35" s="5"/>
      <c r="F35" s="5"/>
      <c r="G35" s="5"/>
      <c r="H35" s="5"/>
      <c r="I35" s="5"/>
      <c r="J35" s="5"/>
      <c r="K35" s="5"/>
    </row>
    <row r="36" spans="2:11">
      <c r="C36" s="5" t="s">
        <v>496</v>
      </c>
      <c r="D36" s="5"/>
      <c r="E36" s="5"/>
      <c r="F36" s="5"/>
      <c r="G36" s="5"/>
      <c r="H36" s="5"/>
      <c r="I36" s="5"/>
      <c r="J36" s="5"/>
      <c r="K36" s="5"/>
    </row>
    <row r="37" spans="2:11">
      <c r="C37" s="5" t="s">
        <v>497</v>
      </c>
      <c r="D37" s="5"/>
      <c r="E37" s="5"/>
      <c r="F37" s="5"/>
      <c r="G37" s="5"/>
      <c r="H37" s="5"/>
      <c r="I37" s="5"/>
      <c r="J37" s="5"/>
      <c r="K37" s="5"/>
    </row>
    <row r="38" spans="2:11">
      <c r="C38" s="5" t="s">
        <v>498</v>
      </c>
      <c r="D38" s="5"/>
      <c r="E38" s="5"/>
      <c r="F38" s="5"/>
      <c r="G38" s="5"/>
      <c r="H38" s="5"/>
      <c r="I38" s="5"/>
      <c r="J38" s="5"/>
      <c r="K38" s="5"/>
    </row>
    <row r="39" spans="2:11">
      <c r="C39" s="33" t="s">
        <v>499</v>
      </c>
      <c r="D39" s="33"/>
      <c r="E39" s="33"/>
      <c r="F39" s="33"/>
      <c r="G39" s="33"/>
      <c r="H39" s="15"/>
      <c r="I39" s="15"/>
      <c r="J39" s="15"/>
      <c r="K39" s="15"/>
    </row>
    <row r="43" spans="2:11" ht="21.6">
      <c r="B43" s="262" t="s">
        <v>500</v>
      </c>
    </row>
    <row r="44" spans="2:11">
      <c r="B44" s="263"/>
    </row>
    <row r="45" spans="2:11" ht="21.6">
      <c r="B45" s="264" t="s">
        <v>501</v>
      </c>
    </row>
    <row r="46" spans="2:11" ht="21.6">
      <c r="B46" s="264" t="s">
        <v>502</v>
      </c>
    </row>
    <row r="47" spans="2:11" ht="21.6">
      <c r="B47" s="264" t="s">
        <v>503</v>
      </c>
    </row>
    <row r="48" spans="2:11" ht="43.2">
      <c r="B48" s="264" t="s">
        <v>504</v>
      </c>
    </row>
    <row r="49" spans="2:2" ht="43.2">
      <c r="B49" s="264" t="s">
        <v>505</v>
      </c>
    </row>
    <row r="50" spans="2:2" ht="64.8">
      <c r="B50" s="264" t="s">
        <v>506</v>
      </c>
    </row>
    <row r="52" spans="2:2" ht="18.600000000000001" thickBot="1"/>
    <row r="53" spans="2:2" ht="28.8">
      <c r="B53" s="265" t="s">
        <v>507</v>
      </c>
    </row>
    <row r="55" spans="2:2" ht="64.8">
      <c r="B55" s="261" t="s">
        <v>508</v>
      </c>
    </row>
    <row r="57" spans="2:2" ht="64.8">
      <c r="B57" s="261" t="s">
        <v>509</v>
      </c>
    </row>
    <row r="59" spans="2:2" ht="43.2">
      <c r="B59" s="261" t="s">
        <v>510</v>
      </c>
    </row>
    <row r="61" spans="2:2" ht="129.6">
      <c r="B61" s="261" t="s">
        <v>511</v>
      </c>
    </row>
    <row r="63" spans="2:2" ht="21.6">
      <c r="B63" s="261" t="s">
        <v>512</v>
      </c>
    </row>
    <row r="65" spans="2:2" ht="43.2">
      <c r="B65" s="266" t="s">
        <v>513</v>
      </c>
    </row>
    <row r="67" spans="2:2" ht="43.2">
      <c r="B67" s="261" t="s">
        <v>514</v>
      </c>
    </row>
    <row r="68" spans="2:2" ht="21.6">
      <c r="B68" s="267"/>
    </row>
    <row r="69" spans="2:2" ht="21.6">
      <c r="B69" s="267"/>
    </row>
    <row r="70" spans="2:2">
      <c r="B70" s="245"/>
    </row>
    <row r="71" spans="2:2">
      <c r="B71" s="245"/>
    </row>
    <row r="72" spans="2:2">
      <c r="B72" s="245"/>
    </row>
    <row r="73" spans="2:2">
      <c r="B73" s="245"/>
    </row>
    <row r="74" spans="2:2">
      <c r="B74" s="245"/>
    </row>
    <row r="75" spans="2:2">
      <c r="B75" s="245"/>
    </row>
    <row r="78" spans="2:2" ht="43.2">
      <c r="B78" s="261" t="s">
        <v>515</v>
      </c>
    </row>
    <row r="80" spans="2:2" ht="64.8">
      <c r="B80" s="268" t="s">
        <v>516</v>
      </c>
    </row>
    <row r="81" spans="2:2">
      <c r="B81" s="269"/>
    </row>
    <row r="82" spans="2:2" ht="43.2">
      <c r="B82" s="270" t="s">
        <v>517</v>
      </c>
    </row>
    <row r="83" spans="2:2">
      <c r="B83" s="269"/>
    </row>
    <row r="84" spans="2:2" ht="64.8">
      <c r="B84" s="268" t="s">
        <v>518</v>
      </c>
    </row>
    <row r="85" spans="2:2">
      <c r="B85" s="269"/>
    </row>
    <row r="86" spans="2:2" ht="43.2">
      <c r="B86" s="268" t="s">
        <v>519</v>
      </c>
    </row>
    <row r="87" spans="2:2">
      <c r="B87" s="269"/>
    </row>
    <row r="88" spans="2:2" ht="108">
      <c r="B88" s="270" t="s">
        <v>520</v>
      </c>
    </row>
    <row r="89" spans="2:2">
      <c r="B89" s="269"/>
    </row>
    <row r="90" spans="2:2" ht="86.4">
      <c r="B90" s="268" t="s">
        <v>521</v>
      </c>
    </row>
    <row r="92" spans="2:2" ht="21.6">
      <c r="B92" s="261" t="s">
        <v>522</v>
      </c>
    </row>
    <row r="94" spans="2:2" ht="43.2">
      <c r="B94" s="268" t="s">
        <v>523</v>
      </c>
    </row>
    <row r="96" spans="2:2" ht="86.4">
      <c r="B96" s="268" t="s">
        <v>521</v>
      </c>
    </row>
    <row r="98" spans="2:2" ht="21.6">
      <c r="B98" s="261" t="s">
        <v>524</v>
      </c>
    </row>
  </sheetData>
  <phoneticPr fontId="2"/>
  <pageMargins left="0.7" right="0.7" top="0.75" bottom="0.75" header="0.3" footer="0.3"/>
  <pageSetup paperSize="9" orientation="portrait" horizontalDpi="360" verticalDpi="36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BE23-D915-473A-BE04-77C26DA87347}">
  <dimension ref="A1:F235"/>
  <sheetViews>
    <sheetView topLeftCell="A228" workbookViewId="0">
      <selection activeCell="A229" sqref="A229:A237"/>
    </sheetView>
  </sheetViews>
  <sheetFormatPr defaultRowHeight="18"/>
  <cols>
    <col min="1" max="1" width="85.296875" customWidth="1"/>
  </cols>
  <sheetData>
    <row r="1" spans="1:1" ht="38.4" customHeight="1">
      <c r="A1" s="326" t="s">
        <v>592</v>
      </c>
    </row>
    <row r="3" spans="1:1" ht="106.8" customHeight="1">
      <c r="A3" s="329" t="s">
        <v>593</v>
      </c>
    </row>
    <row r="4" spans="1:1" ht="59.4">
      <c r="A4" s="329" t="s">
        <v>594</v>
      </c>
    </row>
    <row r="5" spans="1:1" ht="59.4">
      <c r="A5" s="329" t="s">
        <v>595</v>
      </c>
    </row>
    <row r="6" spans="1:1" ht="19.8">
      <c r="A6" s="322"/>
    </row>
    <row r="7" spans="1:1" ht="158.4">
      <c r="A7" s="329" t="s">
        <v>597</v>
      </c>
    </row>
    <row r="8" spans="1:1" ht="109.2" customHeight="1">
      <c r="A8" s="322"/>
    </row>
    <row r="9" spans="1:1" ht="79.2">
      <c r="A9" s="329" t="s">
        <v>598</v>
      </c>
    </row>
    <row r="10" spans="1:1" ht="82.2" customHeight="1">
      <c r="A10" s="34"/>
    </row>
    <row r="11" spans="1:1" ht="108" customHeight="1">
      <c r="A11" s="330" t="s">
        <v>596</v>
      </c>
    </row>
    <row r="12" spans="1:1" ht="32.4" customHeight="1">
      <c r="A12" t="s">
        <v>599</v>
      </c>
    </row>
    <row r="14" spans="1:1" ht="19.8">
      <c r="A14" s="332" t="s">
        <v>600</v>
      </c>
    </row>
    <row r="15" spans="1:1" ht="19.8">
      <c r="A15" s="333"/>
    </row>
    <row r="16" spans="1:1" ht="79.2">
      <c r="A16" s="332" t="s">
        <v>601</v>
      </c>
    </row>
    <row r="17" spans="1:2" ht="59.4">
      <c r="A17" s="332" t="s">
        <v>602</v>
      </c>
    </row>
    <row r="18" spans="1:2" ht="39.6">
      <c r="A18" s="332" t="s">
        <v>603</v>
      </c>
    </row>
    <row r="19" spans="1:2" ht="64.8">
      <c r="A19" s="328" t="s">
        <v>604</v>
      </c>
    </row>
    <row r="20" spans="1:2" ht="299.39999999999998" customHeight="1"/>
    <row r="21" spans="1:2" ht="21.6">
      <c r="A21" s="327" t="s">
        <v>605</v>
      </c>
    </row>
    <row r="22" spans="1:2" ht="21.6">
      <c r="A22" s="328"/>
    </row>
    <row r="23" spans="1:2" ht="34.799999999999997">
      <c r="A23" s="334" t="s">
        <v>606</v>
      </c>
      <c r="B23" s="334" t="s">
        <v>607</v>
      </c>
    </row>
    <row r="24" spans="1:2" ht="34.799999999999997">
      <c r="A24" s="334" t="s">
        <v>608</v>
      </c>
      <c r="B24" s="334" t="s">
        <v>609</v>
      </c>
    </row>
    <row r="25" spans="1:2" ht="52.2">
      <c r="A25" s="334" t="s">
        <v>610</v>
      </c>
      <c r="B25" s="334" t="s">
        <v>611</v>
      </c>
    </row>
    <row r="26" spans="1:2" ht="52.2">
      <c r="A26" s="334" t="s">
        <v>612</v>
      </c>
      <c r="B26" s="334" t="s">
        <v>613</v>
      </c>
    </row>
    <row r="27" spans="1:2" ht="52.2">
      <c r="A27" s="334" t="s">
        <v>614</v>
      </c>
      <c r="B27" s="334" t="s">
        <v>615</v>
      </c>
    </row>
    <row r="28" spans="1:2">
      <c r="A28" s="334" t="s">
        <v>616</v>
      </c>
      <c r="B28" s="334" t="s">
        <v>617</v>
      </c>
    </row>
    <row r="29" spans="1:2" ht="34.799999999999997">
      <c r="A29" s="334" t="s">
        <v>618</v>
      </c>
      <c r="B29" s="334" t="s">
        <v>619</v>
      </c>
    </row>
    <row r="30" spans="1:2" ht="69.599999999999994">
      <c r="A30" s="334" t="s">
        <v>620</v>
      </c>
      <c r="B30" s="334" t="s">
        <v>621</v>
      </c>
    </row>
    <row r="31" spans="1:2" ht="34.799999999999997">
      <c r="A31" s="334" t="s">
        <v>622</v>
      </c>
      <c r="B31" s="334" t="s">
        <v>623</v>
      </c>
    </row>
    <row r="33" spans="1:2" ht="21.6">
      <c r="A33" s="327" t="s">
        <v>624</v>
      </c>
    </row>
    <row r="34" spans="1:2" ht="21.6">
      <c r="A34" s="328"/>
    </row>
    <row r="35" spans="1:2" ht="34.799999999999997">
      <c r="A35" s="334" t="s">
        <v>625</v>
      </c>
      <c r="B35" s="334" t="s">
        <v>626</v>
      </c>
    </row>
    <row r="36" spans="1:2" ht="52.2">
      <c r="A36" s="334" t="s">
        <v>627</v>
      </c>
      <c r="B36" s="334" t="s">
        <v>628</v>
      </c>
    </row>
    <row r="37" spans="1:2">
      <c r="A37" s="334" t="s">
        <v>629</v>
      </c>
      <c r="B37" s="334" t="s">
        <v>630</v>
      </c>
    </row>
    <row r="38" spans="1:2" ht="34.799999999999997">
      <c r="A38" s="334" t="s">
        <v>631</v>
      </c>
      <c r="B38" s="334" t="s">
        <v>632</v>
      </c>
    </row>
    <row r="39" spans="1:2" ht="52.2">
      <c r="A39" s="334" t="s">
        <v>633</v>
      </c>
      <c r="B39" s="334" t="s">
        <v>634</v>
      </c>
    </row>
    <row r="40" spans="1:2">
      <c r="A40" s="334" t="s">
        <v>635</v>
      </c>
      <c r="B40" s="334" t="s">
        <v>630</v>
      </c>
    </row>
    <row r="41" spans="1:2" ht="21.6">
      <c r="A41" s="335"/>
    </row>
    <row r="42" spans="1:2" ht="21.6">
      <c r="A42" s="335"/>
    </row>
    <row r="43" spans="1:2" ht="21.6">
      <c r="A43" s="327" t="s">
        <v>636</v>
      </c>
    </row>
    <row r="44" spans="1:2" ht="21.6">
      <c r="A44" s="327" t="s">
        <v>637</v>
      </c>
    </row>
    <row r="45" spans="1:2" ht="21.6">
      <c r="A45" s="328"/>
    </row>
    <row r="46" spans="1:2" ht="104.4">
      <c r="A46" s="334" t="s">
        <v>638</v>
      </c>
      <c r="B46" s="334" t="s">
        <v>639</v>
      </c>
    </row>
    <row r="47" spans="1:2" ht="52.2">
      <c r="A47" s="334" t="s">
        <v>640</v>
      </c>
      <c r="B47" s="334" t="s">
        <v>641</v>
      </c>
    </row>
    <row r="48" spans="1:2" ht="52.2">
      <c r="A48" s="334" t="s">
        <v>642</v>
      </c>
      <c r="B48" s="334" t="s">
        <v>643</v>
      </c>
    </row>
    <row r="49" spans="1:2">
      <c r="A49" s="334" t="s">
        <v>644</v>
      </c>
      <c r="B49" s="334" t="s">
        <v>630</v>
      </c>
    </row>
    <row r="50" spans="1:2" ht="69.599999999999994">
      <c r="A50" s="334" t="s">
        <v>645</v>
      </c>
      <c r="B50" s="334" t="s">
        <v>646</v>
      </c>
    </row>
    <row r="51" spans="1:2" ht="104.4">
      <c r="A51" s="334" t="s">
        <v>647</v>
      </c>
      <c r="B51" s="334" t="s">
        <v>648</v>
      </c>
    </row>
    <row r="52" spans="1:2" ht="52.2">
      <c r="A52" s="334" t="s">
        <v>612</v>
      </c>
      <c r="B52" s="334" t="s">
        <v>649</v>
      </c>
    </row>
    <row r="53" spans="1:2" ht="52.2">
      <c r="A53" s="334" t="s">
        <v>614</v>
      </c>
      <c r="B53" s="334" t="s">
        <v>650</v>
      </c>
    </row>
    <row r="54" spans="1:2" ht="69.599999999999994">
      <c r="A54" s="334" t="s">
        <v>651</v>
      </c>
      <c r="B54" s="334" t="s">
        <v>652</v>
      </c>
    </row>
    <row r="55" spans="1:2" ht="104.4">
      <c r="A55" s="334" t="s">
        <v>653</v>
      </c>
      <c r="B55" s="334" t="s">
        <v>654</v>
      </c>
    </row>
    <row r="56" spans="1:2" ht="52.2">
      <c r="A56" s="334" t="s">
        <v>655</v>
      </c>
      <c r="B56" s="334" t="s">
        <v>656</v>
      </c>
    </row>
    <row r="57" spans="1:2">
      <c r="A57" s="334" t="s">
        <v>657</v>
      </c>
      <c r="B57" s="334" t="s">
        <v>630</v>
      </c>
    </row>
    <row r="58" spans="1:2" ht="87">
      <c r="A58" s="334" t="s">
        <v>658</v>
      </c>
      <c r="B58" s="334" t="s">
        <v>659</v>
      </c>
    </row>
    <row r="59" spans="1:2" ht="121.8">
      <c r="A59" s="334" t="s">
        <v>660</v>
      </c>
      <c r="B59" s="334" t="s">
        <v>661</v>
      </c>
    </row>
    <row r="60" spans="1:2" ht="69.599999999999994">
      <c r="A60" s="334" t="s">
        <v>662</v>
      </c>
      <c r="B60" s="334" t="s">
        <v>663</v>
      </c>
    </row>
    <row r="61" spans="1:2">
      <c r="A61" s="334" t="s">
        <v>664</v>
      </c>
      <c r="B61" s="334" t="s">
        <v>630</v>
      </c>
    </row>
    <row r="62" spans="1:2" ht="87">
      <c r="A62" s="334" t="s">
        <v>665</v>
      </c>
      <c r="B62" s="334" t="s">
        <v>666</v>
      </c>
    </row>
    <row r="63" spans="1:2" ht="121.8">
      <c r="A63" s="334" t="s">
        <v>667</v>
      </c>
      <c r="B63" s="334" t="s">
        <v>668</v>
      </c>
    </row>
    <row r="64" spans="1:2" ht="69.599999999999994">
      <c r="A64" s="334" t="s">
        <v>669</v>
      </c>
      <c r="B64" s="334" t="s">
        <v>670</v>
      </c>
    </row>
    <row r="65" spans="1:2">
      <c r="A65" s="334" t="s">
        <v>671</v>
      </c>
      <c r="B65" s="334" t="s">
        <v>630</v>
      </c>
    </row>
    <row r="66" spans="1:2">
      <c r="A66" s="334" t="s">
        <v>672</v>
      </c>
      <c r="B66" s="334" t="s">
        <v>630</v>
      </c>
    </row>
    <row r="67" spans="1:2">
      <c r="A67" s="334" t="s">
        <v>657</v>
      </c>
      <c r="B67" s="334" t="s">
        <v>630</v>
      </c>
    </row>
    <row r="69" spans="1:2" ht="86.4">
      <c r="A69" s="328" t="s">
        <v>673</v>
      </c>
    </row>
    <row r="71" spans="1:2" ht="52.2">
      <c r="A71" s="334" t="s">
        <v>674</v>
      </c>
      <c r="B71" s="334" t="s">
        <v>675</v>
      </c>
    </row>
    <row r="72" spans="1:2" ht="87">
      <c r="A72" s="334" t="s">
        <v>676</v>
      </c>
      <c r="B72" s="334" t="s">
        <v>677</v>
      </c>
    </row>
    <row r="73" spans="1:2" ht="87">
      <c r="A73" s="334" t="s">
        <v>678</v>
      </c>
      <c r="B73" s="334" t="s">
        <v>679</v>
      </c>
    </row>
    <row r="74" spans="1:2">
      <c r="A74" s="334" t="s">
        <v>680</v>
      </c>
      <c r="B74" s="334" t="s">
        <v>630</v>
      </c>
    </row>
    <row r="75" spans="1:2" ht="174">
      <c r="A75" s="334" t="s">
        <v>681</v>
      </c>
      <c r="B75" s="334" t="s">
        <v>682</v>
      </c>
    </row>
    <row r="76" spans="1:2">
      <c r="A76" s="334" t="s">
        <v>683</v>
      </c>
      <c r="B76" s="334" t="s">
        <v>630</v>
      </c>
    </row>
    <row r="77" spans="1:2">
      <c r="A77" s="334" t="s">
        <v>684</v>
      </c>
      <c r="B77" s="334" t="s">
        <v>630</v>
      </c>
    </row>
    <row r="78" spans="1:2" ht="69.599999999999994">
      <c r="A78" s="334" t="s">
        <v>657</v>
      </c>
      <c r="B78" s="334" t="s">
        <v>685</v>
      </c>
    </row>
    <row r="79" spans="1:2">
      <c r="A79" s="363" t="s">
        <v>686</v>
      </c>
      <c r="B79" s="363"/>
    </row>
    <row r="80" spans="1:2" ht="87">
      <c r="A80" s="334" t="s">
        <v>687</v>
      </c>
      <c r="B80" s="334" t="s">
        <v>688</v>
      </c>
    </row>
    <row r="81" spans="1:2">
      <c r="A81" s="363" t="s">
        <v>689</v>
      </c>
      <c r="B81" s="363"/>
    </row>
    <row r="82" spans="1:2">
      <c r="A82" s="334" t="s">
        <v>690</v>
      </c>
      <c r="B82" s="334" t="s">
        <v>630</v>
      </c>
    </row>
    <row r="160" spans="1:5">
      <c r="A160" s="364" t="s">
        <v>691</v>
      </c>
      <c r="B160" s="357"/>
      <c r="C160" s="357"/>
      <c r="D160" s="357"/>
      <c r="E160" s="357"/>
    </row>
    <row r="161" spans="1:5" ht="34.799999999999997">
      <c r="A161" s="336"/>
      <c r="B161" s="336" t="s">
        <v>692</v>
      </c>
      <c r="C161" s="336" t="s">
        <v>693</v>
      </c>
      <c r="D161" s="336" t="s">
        <v>694</v>
      </c>
      <c r="E161" s="336" t="s">
        <v>695</v>
      </c>
    </row>
    <row r="162" spans="1:5">
      <c r="A162" s="336" t="s">
        <v>696</v>
      </c>
      <c r="B162" s="337">
        <v>0.79890000000000005</v>
      </c>
      <c r="C162" s="337">
        <v>0.72960000000000003</v>
      </c>
      <c r="D162" s="337">
        <v>0.63949999999999996</v>
      </c>
      <c r="E162" s="337">
        <v>0.41349999999999998</v>
      </c>
    </row>
    <row r="163" spans="1:5">
      <c r="A163" s="336" t="s">
        <v>697</v>
      </c>
      <c r="B163" s="337">
        <v>0.78300000000000003</v>
      </c>
      <c r="C163" s="337">
        <v>0.71870000000000001</v>
      </c>
      <c r="D163" s="337">
        <v>0.6391</v>
      </c>
      <c r="E163" s="337">
        <v>0.46160000000000001</v>
      </c>
    </row>
    <row r="164" spans="1:5">
      <c r="A164" s="336" t="s">
        <v>698</v>
      </c>
      <c r="B164" s="337">
        <v>0.5121</v>
      </c>
      <c r="C164" s="337">
        <v>0.47610000000000002</v>
      </c>
      <c r="D164" s="337">
        <v>0.437</v>
      </c>
      <c r="E164" s="337">
        <v>0.34279999999999999</v>
      </c>
    </row>
    <row r="166" spans="1:5" ht="129.6">
      <c r="A166" s="328" t="s">
        <v>699</v>
      </c>
    </row>
    <row r="167" spans="1:5" ht="43.2">
      <c r="A167" s="328" t="s">
        <v>700</v>
      </c>
    </row>
    <row r="169" spans="1:5" ht="21.6">
      <c r="A169" s="331" t="s">
        <v>701</v>
      </c>
    </row>
    <row r="170" spans="1:5">
      <c r="A170" s="118"/>
    </row>
    <row r="171" spans="1:5" ht="86.4">
      <c r="A171" s="328" t="s">
        <v>702</v>
      </c>
    </row>
    <row r="172" spans="1:5">
      <c r="A172" s="118"/>
    </row>
    <row r="173" spans="1:5" ht="21.6">
      <c r="A173" s="338" t="s">
        <v>703</v>
      </c>
    </row>
    <row r="174" spans="1:5">
      <c r="A174" s="118"/>
    </row>
    <row r="175" spans="1:5" ht="151.19999999999999">
      <c r="A175" s="328" t="s">
        <v>704</v>
      </c>
    </row>
    <row r="176" spans="1:5" ht="86.4">
      <c r="A176" s="328" t="s">
        <v>705</v>
      </c>
    </row>
    <row r="177" spans="1:1" ht="194.4">
      <c r="A177" s="328" t="s">
        <v>706</v>
      </c>
    </row>
    <row r="178" spans="1:1" ht="21.6">
      <c r="A178" s="328" t="s">
        <v>707</v>
      </c>
    </row>
    <row r="179" spans="1:1" ht="114" customHeight="1"/>
    <row r="180" spans="1:1" ht="21.6">
      <c r="A180" s="327" t="s">
        <v>708</v>
      </c>
    </row>
    <row r="181" spans="1:1" ht="21.6">
      <c r="A181" s="327" t="s">
        <v>709</v>
      </c>
    </row>
    <row r="182" spans="1:1" ht="63" customHeight="1"/>
    <row r="183" spans="1:1" ht="43.2">
      <c r="A183" s="328" t="s">
        <v>710</v>
      </c>
    </row>
    <row r="184" spans="1:1" ht="86.4">
      <c r="A184" s="328" t="s">
        <v>711</v>
      </c>
    </row>
    <row r="185" spans="1:1">
      <c r="A185" s="118"/>
    </row>
    <row r="186" spans="1:1" ht="43.2">
      <c r="A186" s="328" t="s">
        <v>712</v>
      </c>
    </row>
    <row r="187" spans="1:1">
      <c r="A187" s="340"/>
    </row>
    <row r="188" spans="1:1">
      <c r="A188" s="341" t="s">
        <v>713</v>
      </c>
    </row>
    <row r="189" spans="1:1">
      <c r="A189" s="341" t="s">
        <v>714</v>
      </c>
    </row>
    <row r="190" spans="1:1">
      <c r="A190" s="341" t="s">
        <v>715</v>
      </c>
    </row>
    <row r="191" spans="1:1">
      <c r="A191" s="341" t="s">
        <v>716</v>
      </c>
    </row>
    <row r="192" spans="1:1">
      <c r="A192" s="341" t="s">
        <v>717</v>
      </c>
    </row>
    <row r="194" spans="1:1" ht="21.6">
      <c r="A194" s="331" t="s">
        <v>718</v>
      </c>
    </row>
    <row r="196" spans="1:1" ht="86.4">
      <c r="A196" s="328" t="s">
        <v>719</v>
      </c>
    </row>
    <row r="197" spans="1:1" ht="21.6">
      <c r="A197" s="338" t="s">
        <v>720</v>
      </c>
    </row>
    <row r="198" spans="1:1" ht="43.2">
      <c r="A198" s="328" t="s">
        <v>721</v>
      </c>
    </row>
    <row r="199" spans="1:1" ht="63" customHeight="1">
      <c r="A199" s="335"/>
    </row>
    <row r="200" spans="1:1" ht="43.2">
      <c r="A200" s="328" t="s">
        <v>722</v>
      </c>
    </row>
    <row r="201" spans="1:1" ht="108">
      <c r="A201" s="328" t="s">
        <v>723</v>
      </c>
    </row>
    <row r="202" spans="1:1" ht="66" customHeight="1">
      <c r="A202" s="335"/>
    </row>
    <row r="203" spans="1:1" ht="22.8" customHeight="1">
      <c r="A203" s="328" t="s">
        <v>724</v>
      </c>
    </row>
    <row r="204" spans="1:1" ht="55.8" customHeight="1">
      <c r="A204" s="335"/>
    </row>
    <row r="205" spans="1:1" ht="64.8">
      <c r="A205" s="328" t="s">
        <v>725</v>
      </c>
    </row>
    <row r="206" spans="1:1" ht="21.6">
      <c r="A206" s="328" t="s">
        <v>726</v>
      </c>
    </row>
    <row r="207" spans="1:1" ht="46.2" customHeight="1">
      <c r="A207" s="335"/>
    </row>
    <row r="208" spans="1:1" ht="21.6">
      <c r="A208" s="328" t="s">
        <v>727</v>
      </c>
    </row>
    <row r="209" spans="1:1" ht="50.4" customHeight="1">
      <c r="A209" s="335"/>
    </row>
    <row r="210" spans="1:1" ht="64.8">
      <c r="A210" s="328" t="s">
        <v>728</v>
      </c>
    </row>
    <row r="212" spans="1:1" ht="21.6">
      <c r="A212" s="331" t="s">
        <v>729</v>
      </c>
    </row>
    <row r="214" spans="1:1" s="118" customFormat="1" ht="68.400000000000006" customHeight="1">
      <c r="A214" s="328" t="s">
        <v>730</v>
      </c>
    </row>
    <row r="215" spans="1:1" s="118" customFormat="1" ht="58.2" customHeight="1">
      <c r="A215" s="335"/>
    </row>
    <row r="216" spans="1:1" s="118" customFormat="1" ht="42.6" customHeight="1">
      <c r="A216" s="328" t="s">
        <v>731</v>
      </c>
    </row>
    <row r="217" spans="1:1" s="118" customFormat="1" ht="38.4" customHeight="1">
      <c r="A217" s="335"/>
    </row>
    <row r="218" spans="1:1" s="118" customFormat="1" ht="45" customHeight="1">
      <c r="A218" s="328" t="s">
        <v>732</v>
      </c>
    </row>
    <row r="219" spans="1:1" s="118" customFormat="1" ht="21.6">
      <c r="A219" s="335"/>
    </row>
    <row r="220" spans="1:1" s="118" customFormat="1" ht="21.6">
      <c r="A220" s="328" t="s">
        <v>733</v>
      </c>
    </row>
    <row r="221" spans="1:1" s="118" customFormat="1" ht="81" customHeight="1">
      <c r="A221" s="328" t="s">
        <v>734</v>
      </c>
    </row>
    <row r="222" spans="1:1" s="118" customFormat="1" ht="21.6">
      <c r="A222" s="335"/>
    </row>
    <row r="223" spans="1:1" s="118" customFormat="1" ht="21.6">
      <c r="A223" s="328" t="s">
        <v>735</v>
      </c>
    </row>
    <row r="224" spans="1:1" s="118" customFormat="1" ht="21.6">
      <c r="A224" s="328"/>
    </row>
    <row r="225" spans="1:6" s="118" customFormat="1" ht="21.6">
      <c r="A225" s="343" t="s">
        <v>736</v>
      </c>
      <c r="B225" s="344"/>
      <c r="C225" s="344"/>
      <c r="D225" s="344"/>
      <c r="E225" s="344"/>
      <c r="F225" s="344"/>
    </row>
    <row r="226" spans="1:6" s="118" customFormat="1">
      <c r="A226" s="336" t="s">
        <v>737</v>
      </c>
      <c r="B226" s="342" t="s">
        <v>738</v>
      </c>
      <c r="C226" s="342" t="s">
        <v>739</v>
      </c>
      <c r="D226" s="342" t="s">
        <v>740</v>
      </c>
      <c r="E226" s="342" t="s">
        <v>741</v>
      </c>
      <c r="F226" s="342" t="s">
        <v>742</v>
      </c>
    </row>
    <row r="227" spans="1:6" s="118" customFormat="1">
      <c r="A227" s="336" t="s">
        <v>743</v>
      </c>
      <c r="B227" s="342" t="s">
        <v>744</v>
      </c>
      <c r="C227" s="342" t="s">
        <v>745</v>
      </c>
      <c r="D227" s="342" t="s">
        <v>746</v>
      </c>
      <c r="E227" s="342" t="s">
        <v>747</v>
      </c>
      <c r="F227" s="342" t="s">
        <v>748</v>
      </c>
    </row>
    <row r="229" spans="1:6" s="118" customFormat="1"/>
    <row r="230" spans="1:6" s="118" customFormat="1"/>
    <row r="231" spans="1:6" s="118" customFormat="1"/>
    <row r="232" spans="1:6" s="118" customFormat="1"/>
    <row r="233" spans="1:6" s="118" customFormat="1"/>
    <row r="234" spans="1:6" s="118" customFormat="1"/>
    <row r="235" spans="1:6" s="118" customFormat="1"/>
  </sheetData>
  <mergeCells count="3">
    <mergeCell ref="A79:B79"/>
    <mergeCell ref="A81:B81"/>
    <mergeCell ref="A160:E160"/>
  </mergeCells>
  <phoneticPr fontId="2"/>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FB97E-A28B-4D9B-94CE-844E0A3F23FA}">
  <dimension ref="A1:A19"/>
  <sheetViews>
    <sheetView topLeftCell="A10" workbookViewId="0">
      <selection activeCell="C15" sqref="C15"/>
    </sheetView>
  </sheetViews>
  <sheetFormatPr defaultRowHeight="18"/>
  <cols>
    <col min="1" max="1" width="75.69921875" customWidth="1"/>
  </cols>
  <sheetData>
    <row r="1" spans="1:1" ht="36.6" customHeight="1">
      <c r="A1" s="326" t="s">
        <v>749</v>
      </c>
    </row>
    <row r="2" spans="1:1">
      <c r="A2" s="118"/>
    </row>
    <row r="3" spans="1:1" ht="64.8">
      <c r="A3" s="346" t="s">
        <v>750</v>
      </c>
    </row>
    <row r="4" spans="1:1">
      <c r="A4" s="340"/>
    </row>
    <row r="5" spans="1:1" ht="43.2" customHeight="1">
      <c r="A5" s="345" t="s">
        <v>751</v>
      </c>
    </row>
    <row r="6" spans="1:1" ht="86.4">
      <c r="A6" s="347" t="s">
        <v>752</v>
      </c>
    </row>
    <row r="7" spans="1:1" ht="43.2">
      <c r="A7" s="347" t="s">
        <v>753</v>
      </c>
    </row>
    <row r="8" spans="1:1">
      <c r="A8" s="120"/>
    </row>
    <row r="9" spans="1:1" ht="21.6">
      <c r="A9" s="348" t="s">
        <v>754</v>
      </c>
    </row>
    <row r="10" spans="1:1" ht="141" customHeight="1"/>
    <row r="11" spans="1:1">
      <c r="A11" s="339" t="s">
        <v>755</v>
      </c>
    </row>
    <row r="12" spans="1:1">
      <c r="A12" s="339" t="s">
        <v>756</v>
      </c>
    </row>
    <row r="13" spans="1:1">
      <c r="A13" s="339" t="s">
        <v>757</v>
      </c>
    </row>
    <row r="14" spans="1:1">
      <c r="A14" s="339" t="s">
        <v>758</v>
      </c>
    </row>
    <row r="15" spans="1:1">
      <c r="A15" s="339" t="s">
        <v>759</v>
      </c>
    </row>
    <row r="16" spans="1:1">
      <c r="A16" s="339" t="s">
        <v>760</v>
      </c>
    </row>
    <row r="17" spans="1:1">
      <c r="A17" s="339" t="s">
        <v>761</v>
      </c>
    </row>
    <row r="18" spans="1:1">
      <c r="A18" s="339" t="s">
        <v>630</v>
      </c>
    </row>
    <row r="19" spans="1:1">
      <c r="A19" s="339" t="s">
        <v>762</v>
      </c>
    </row>
  </sheetData>
  <phoneticPr fontId="2"/>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46D88-A152-4947-8169-549F89FBCEF2}">
  <dimension ref="B2:B13"/>
  <sheetViews>
    <sheetView workbookViewId="0">
      <selection activeCell="D4" sqref="D4"/>
    </sheetView>
  </sheetViews>
  <sheetFormatPr defaultRowHeight="18"/>
  <cols>
    <col min="2" max="2" width="81.796875" customWidth="1"/>
  </cols>
  <sheetData>
    <row r="2" spans="2:2" ht="22.8">
      <c r="B2" s="352" t="s">
        <v>763</v>
      </c>
    </row>
    <row r="3" spans="2:2" ht="45">
      <c r="B3" s="349" t="s">
        <v>765</v>
      </c>
    </row>
    <row r="4" spans="2:2" ht="45">
      <c r="B4" s="349" t="s">
        <v>766</v>
      </c>
    </row>
    <row r="5" spans="2:2" ht="60">
      <c r="B5" s="350" t="s">
        <v>767</v>
      </c>
    </row>
    <row r="6" spans="2:2" ht="45">
      <c r="B6" s="351" t="s">
        <v>768</v>
      </c>
    </row>
    <row r="7" spans="2:2" ht="30">
      <c r="B7" s="350" t="s">
        <v>769</v>
      </c>
    </row>
    <row r="8" spans="2:2" ht="30">
      <c r="B8" s="350" t="s">
        <v>770</v>
      </c>
    </row>
    <row r="9" spans="2:2" ht="30">
      <c r="B9" s="350" t="s">
        <v>771</v>
      </c>
    </row>
    <row r="10" spans="2:2">
      <c r="B10" s="350" t="s">
        <v>772</v>
      </c>
    </row>
    <row r="11" spans="2:2">
      <c r="B11" s="350" t="s">
        <v>764</v>
      </c>
    </row>
    <row r="12" spans="2:2" ht="58.2" customHeight="1">
      <c r="B12" s="323" t="s">
        <v>774</v>
      </c>
    </row>
    <row r="13" spans="2:2" ht="36">
      <c r="B13" s="118" t="s">
        <v>773</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155F3-5B68-402A-9E96-91D7D5131F8E}">
  <dimension ref="B1:AA32"/>
  <sheetViews>
    <sheetView topLeftCell="A25" workbookViewId="0">
      <selection activeCell="K31" sqref="K31"/>
    </sheetView>
  </sheetViews>
  <sheetFormatPr defaultRowHeight="18"/>
  <cols>
    <col min="6" max="6" width="25.5" customWidth="1"/>
    <col min="7" max="7" width="11.3984375" customWidth="1"/>
  </cols>
  <sheetData>
    <row r="1" spans="2:27">
      <c r="B1" t="s">
        <v>70</v>
      </c>
    </row>
    <row r="2" spans="2:27">
      <c r="M2" t="s">
        <v>389</v>
      </c>
    </row>
    <row r="3" spans="2:27" ht="18.600000000000001" thickBot="1">
      <c r="B3" s="1"/>
      <c r="C3" s="99" t="s">
        <v>58</v>
      </c>
      <c r="D3" s="99" t="s">
        <v>59</v>
      </c>
      <c r="E3" s="1"/>
      <c r="G3" s="1"/>
      <c r="H3" s="1" t="s">
        <v>58</v>
      </c>
      <c r="I3" s="1" t="s">
        <v>59</v>
      </c>
      <c r="J3" s="1"/>
      <c r="M3" s="213"/>
      <c r="N3" s="15"/>
      <c r="O3" s="15"/>
      <c r="P3" s="15"/>
      <c r="Q3" s="15"/>
      <c r="R3" s="15"/>
      <c r="S3" s="15"/>
      <c r="T3" s="15"/>
      <c r="U3" s="15"/>
      <c r="V3" s="15"/>
      <c r="W3" s="15"/>
      <c r="X3" s="15"/>
      <c r="Y3" s="15"/>
      <c r="Z3" s="15"/>
      <c r="AA3" s="15"/>
    </row>
    <row r="4" spans="2:27">
      <c r="B4" s="97" t="s">
        <v>60</v>
      </c>
      <c r="C4" s="101">
        <v>10</v>
      </c>
      <c r="D4" s="102">
        <v>25</v>
      </c>
      <c r="E4" s="98">
        <f>C4+D4</f>
        <v>35</v>
      </c>
      <c r="G4" s="14" t="s">
        <v>60</v>
      </c>
      <c r="H4" s="1" t="s">
        <v>61</v>
      </c>
      <c r="I4" s="1" t="s">
        <v>62</v>
      </c>
      <c r="J4" s="1" t="s">
        <v>179</v>
      </c>
      <c r="M4" s="15"/>
      <c r="N4" s="15"/>
      <c r="O4" s="15"/>
      <c r="P4" s="15"/>
      <c r="Q4" s="15"/>
      <c r="R4" s="15"/>
      <c r="S4" s="15"/>
      <c r="T4" s="15"/>
      <c r="U4" s="15"/>
      <c r="V4" s="15"/>
      <c r="W4" s="15"/>
      <c r="X4" s="15"/>
      <c r="Y4" s="15"/>
      <c r="Z4" s="15"/>
      <c r="AA4" s="15"/>
    </row>
    <row r="5" spans="2:27" ht="18.600000000000001" thickBot="1">
      <c r="B5" s="97" t="s">
        <v>57</v>
      </c>
      <c r="C5" s="103">
        <v>80</v>
      </c>
      <c r="D5" s="104">
        <v>20</v>
      </c>
      <c r="E5" s="98">
        <f>C5+D5</f>
        <v>100</v>
      </c>
      <c r="G5" s="14" t="s">
        <v>57</v>
      </c>
      <c r="H5" s="1" t="s">
        <v>63</v>
      </c>
      <c r="I5" s="1" t="s">
        <v>64</v>
      </c>
      <c r="J5" s="1" t="s">
        <v>180</v>
      </c>
      <c r="M5" s="214"/>
      <c r="N5" s="15"/>
      <c r="O5" s="15"/>
      <c r="P5" s="15"/>
      <c r="Q5" s="15"/>
      <c r="R5" s="15"/>
      <c r="S5" s="15"/>
      <c r="T5" s="15"/>
      <c r="U5" s="15"/>
      <c r="V5" s="15"/>
      <c r="W5" s="15"/>
      <c r="X5" s="15"/>
      <c r="Y5" s="15"/>
      <c r="Z5" s="15"/>
      <c r="AA5" s="15"/>
    </row>
    <row r="6" spans="2:27">
      <c r="B6" s="1"/>
      <c r="C6" s="100">
        <f>C4+C5</f>
        <v>90</v>
      </c>
      <c r="D6" s="100">
        <f>D4+D5</f>
        <v>45</v>
      </c>
      <c r="E6" s="1">
        <f>E4+E5</f>
        <v>135</v>
      </c>
      <c r="G6" s="1"/>
      <c r="H6" s="1" t="s">
        <v>182</v>
      </c>
      <c r="I6" s="1" t="s">
        <v>183</v>
      </c>
      <c r="J6" s="1" t="s">
        <v>181</v>
      </c>
      <c r="M6" s="214"/>
      <c r="N6" s="15"/>
      <c r="O6" s="15"/>
      <c r="P6" s="15"/>
      <c r="Q6" s="15"/>
      <c r="R6" s="15"/>
      <c r="S6" s="15"/>
      <c r="T6" s="15"/>
      <c r="U6" s="15"/>
      <c r="V6" s="15"/>
      <c r="W6" s="15"/>
      <c r="X6" s="15"/>
      <c r="Y6" s="15"/>
      <c r="Z6" s="15"/>
      <c r="AA6" s="15"/>
    </row>
    <row r="7" spans="2:27">
      <c r="M7" s="214"/>
      <c r="N7" s="15"/>
      <c r="O7" s="15"/>
      <c r="P7" s="15"/>
      <c r="Q7" s="15"/>
      <c r="R7" s="15"/>
      <c r="S7" s="15"/>
      <c r="T7" s="15"/>
      <c r="U7" s="15"/>
      <c r="V7" s="15"/>
      <c r="W7" s="15"/>
      <c r="X7" s="15"/>
      <c r="Y7" s="15"/>
      <c r="Z7" s="15"/>
      <c r="AA7" s="15"/>
    </row>
    <row r="8" spans="2:27">
      <c r="C8" t="s">
        <v>65</v>
      </c>
      <c r="F8" s="165" t="s">
        <v>411</v>
      </c>
      <c r="G8" s="165"/>
      <c r="H8" s="165"/>
      <c r="I8" s="165"/>
      <c r="J8" s="165"/>
      <c r="M8" s="214"/>
      <c r="N8" s="15"/>
      <c r="O8" s="15"/>
      <c r="P8" s="15"/>
      <c r="Q8" s="15"/>
      <c r="R8" s="15"/>
      <c r="S8" s="15"/>
      <c r="T8" s="15"/>
      <c r="U8" s="15"/>
      <c r="V8" s="15"/>
      <c r="W8" s="15"/>
      <c r="X8" s="15"/>
      <c r="Y8" s="15"/>
      <c r="Z8" s="15"/>
      <c r="AA8" s="15"/>
    </row>
    <row r="9" spans="2:27">
      <c r="M9" s="15"/>
      <c r="N9" s="15"/>
      <c r="O9" s="15"/>
      <c r="P9" s="15"/>
      <c r="Q9" s="15"/>
      <c r="R9" s="15"/>
      <c r="S9" s="15"/>
      <c r="T9" s="15"/>
      <c r="U9" s="15"/>
      <c r="V9" s="15"/>
      <c r="W9" s="15"/>
      <c r="X9" s="15"/>
      <c r="Y9" s="15"/>
      <c r="Z9" s="15"/>
      <c r="AA9" s="15"/>
    </row>
    <row r="10" spans="2:27">
      <c r="C10" t="s">
        <v>61</v>
      </c>
      <c r="D10" t="s">
        <v>66</v>
      </c>
      <c r="E10" t="s">
        <v>67</v>
      </c>
      <c r="H10" t="s">
        <v>484</v>
      </c>
      <c r="M10" s="213"/>
      <c r="N10" s="15"/>
      <c r="O10" s="15"/>
      <c r="P10" s="15"/>
      <c r="Q10" s="15"/>
      <c r="R10" s="15"/>
      <c r="S10" s="15"/>
      <c r="T10" s="15"/>
      <c r="U10" s="15"/>
      <c r="V10" s="15"/>
      <c r="W10" s="15"/>
      <c r="X10" s="15"/>
      <c r="Y10" s="15"/>
      <c r="Z10" s="15"/>
      <c r="AA10" s="15"/>
    </row>
    <row r="11" spans="2:27">
      <c r="C11" t="s">
        <v>62</v>
      </c>
      <c r="D11" t="s">
        <v>66</v>
      </c>
      <c r="E11" t="s">
        <v>67</v>
      </c>
      <c r="H11" t="s">
        <v>485</v>
      </c>
      <c r="M11" s="15"/>
      <c r="N11" s="15"/>
      <c r="O11" s="15"/>
      <c r="P11" s="15"/>
      <c r="Q11" s="15"/>
      <c r="R11" s="15"/>
      <c r="S11" s="15"/>
      <c r="T11" s="15"/>
      <c r="U11" s="15"/>
      <c r="V11" s="15"/>
      <c r="W11" s="15"/>
      <c r="X11" s="15"/>
      <c r="Y11" s="15"/>
      <c r="Z11" s="15"/>
      <c r="AA11" s="15"/>
    </row>
    <row r="12" spans="2:27">
      <c r="C12" t="s">
        <v>63</v>
      </c>
      <c r="D12" t="s">
        <v>66</v>
      </c>
      <c r="E12" t="s">
        <v>67</v>
      </c>
      <c r="H12" t="s">
        <v>486</v>
      </c>
      <c r="M12" s="214"/>
      <c r="N12" s="15"/>
      <c r="O12" s="15"/>
      <c r="P12" s="15"/>
      <c r="Q12" s="15"/>
      <c r="R12" s="15"/>
      <c r="S12" s="15"/>
      <c r="T12" s="15"/>
      <c r="U12" s="15"/>
      <c r="V12" s="15"/>
      <c r="W12" s="15"/>
      <c r="X12" s="15"/>
      <c r="Y12" s="15"/>
      <c r="Z12" s="15"/>
      <c r="AA12" s="15"/>
    </row>
    <row r="13" spans="2:27">
      <c r="C13" t="s">
        <v>64</v>
      </c>
      <c r="D13" t="s">
        <v>66</v>
      </c>
      <c r="E13" t="s">
        <v>67</v>
      </c>
      <c r="H13" t="s">
        <v>487</v>
      </c>
      <c r="M13" s="214"/>
      <c r="N13" s="15"/>
      <c r="O13" s="15"/>
      <c r="P13" s="15"/>
      <c r="Q13" s="15"/>
      <c r="R13" s="15"/>
      <c r="S13" s="15"/>
      <c r="T13" s="15"/>
      <c r="U13" s="15"/>
      <c r="V13" s="15"/>
      <c r="W13" s="15"/>
      <c r="X13" s="15"/>
      <c r="Y13" s="15"/>
      <c r="Z13" s="15"/>
      <c r="AA13" s="15"/>
    </row>
    <row r="14" spans="2:27">
      <c r="D14" t="s">
        <v>68</v>
      </c>
      <c r="M14" s="214"/>
      <c r="N14" s="15"/>
      <c r="O14" s="15"/>
      <c r="P14" s="15"/>
      <c r="Q14" s="15"/>
      <c r="R14" s="15"/>
      <c r="S14" s="15"/>
      <c r="T14" s="15"/>
      <c r="U14" s="15"/>
      <c r="V14" s="15"/>
      <c r="W14" s="15"/>
      <c r="X14" s="15"/>
      <c r="Y14" s="15"/>
      <c r="Z14" s="15"/>
      <c r="AA14" s="15"/>
    </row>
    <row r="15" spans="2:27">
      <c r="D15" t="s">
        <v>69</v>
      </c>
      <c r="M15" s="214"/>
      <c r="N15" s="15"/>
      <c r="O15" s="15"/>
      <c r="P15" s="15"/>
      <c r="Q15" s="15"/>
      <c r="R15" s="15"/>
      <c r="S15" s="15"/>
      <c r="T15" s="15"/>
      <c r="U15" s="15"/>
      <c r="V15" s="15"/>
      <c r="W15" s="15"/>
      <c r="X15" s="15"/>
      <c r="Y15" s="15"/>
      <c r="Z15" s="15"/>
      <c r="AA15" s="15"/>
    </row>
    <row r="16" spans="2:27">
      <c r="B16" s="144" t="s">
        <v>185</v>
      </c>
      <c r="C16" s="144" t="s">
        <v>184</v>
      </c>
      <c r="D16" s="253" t="s">
        <v>66</v>
      </c>
      <c r="E16" s="257">
        <f>((C4-(E4*C6/E6))^2)/(E4*C6/E6)</f>
        <v>7.6190476190476177</v>
      </c>
      <c r="F16" s="258" t="s">
        <v>189</v>
      </c>
      <c r="G16" s="257">
        <f>SUM(E16:E19)</f>
        <v>29.607142857142854</v>
      </c>
      <c r="M16" s="216"/>
      <c r="N16" s="217"/>
      <c r="O16" s="217"/>
      <c r="P16" s="217"/>
      <c r="Q16" s="15"/>
      <c r="R16" s="15"/>
      <c r="S16" s="15"/>
      <c r="T16" s="15"/>
      <c r="U16" s="15"/>
      <c r="V16" s="15"/>
      <c r="W16" s="15"/>
      <c r="X16" s="15"/>
      <c r="Y16" s="15"/>
      <c r="Z16" s="15"/>
      <c r="AA16" s="15"/>
    </row>
    <row r="17" spans="2:27" ht="18.600000000000001" thickBot="1">
      <c r="B17" s="250" t="s">
        <v>186</v>
      </c>
      <c r="C17" s="250" t="s">
        <v>184</v>
      </c>
      <c r="D17" s="254" t="s">
        <v>66</v>
      </c>
      <c r="E17" s="257">
        <f>((D4-(E4*D6/E6))^2)/(E4*D6/E6)</f>
        <v>15.238095238095241</v>
      </c>
      <c r="F17" s="258"/>
      <c r="G17" s="258"/>
      <c r="M17" s="218" t="s">
        <v>391</v>
      </c>
      <c r="N17" s="217"/>
      <c r="O17" s="217"/>
      <c r="P17" s="217"/>
      <c r="Q17" s="15"/>
      <c r="R17" s="15"/>
      <c r="S17" s="15"/>
      <c r="T17" s="15"/>
      <c r="U17" s="15"/>
      <c r="V17" s="15"/>
      <c r="W17" s="15"/>
      <c r="X17" s="15"/>
      <c r="Y17" s="15"/>
      <c r="Z17" s="15"/>
      <c r="AA17" s="15"/>
    </row>
    <row r="18" spans="2:27" ht="18.600000000000001" thickBot="1">
      <c r="B18" s="251" t="s">
        <v>187</v>
      </c>
      <c r="C18" s="251" t="s">
        <v>184</v>
      </c>
      <c r="D18" s="255" t="s">
        <v>66</v>
      </c>
      <c r="E18" s="257">
        <f>((C5-(E5*C6/E6))^2)/(E5*C6/E6)</f>
        <v>2.6666666666666647</v>
      </c>
      <c r="F18" s="259" t="s">
        <v>190</v>
      </c>
      <c r="G18" s="260">
        <v>3.84</v>
      </c>
      <c r="M18" s="218" t="s">
        <v>392</v>
      </c>
      <c r="N18" s="217"/>
      <c r="O18" s="217"/>
      <c r="P18" s="217"/>
      <c r="Q18" s="15"/>
      <c r="R18" s="15"/>
      <c r="S18" s="15"/>
      <c r="T18" s="15"/>
      <c r="U18" s="15"/>
      <c r="V18" s="15"/>
      <c r="W18" s="15"/>
      <c r="X18" s="15"/>
      <c r="Y18" s="15"/>
      <c r="Z18" s="15"/>
      <c r="AA18" s="15"/>
    </row>
    <row r="19" spans="2:27">
      <c r="B19" s="252" t="s">
        <v>188</v>
      </c>
      <c r="C19" s="252" t="s">
        <v>184</v>
      </c>
      <c r="D19" s="256" t="s">
        <v>66</v>
      </c>
      <c r="E19" s="257">
        <f>((D6-(E5*D6/E6))^2)/(E5*D6/E6)</f>
        <v>4.0833333333333313</v>
      </c>
      <c r="F19" s="258"/>
      <c r="G19" s="258"/>
      <c r="M19" s="218" t="s">
        <v>393</v>
      </c>
      <c r="N19" s="217"/>
      <c r="O19" s="217"/>
      <c r="P19" s="217"/>
    </row>
    <row r="20" spans="2:27">
      <c r="F20" s="108" t="s">
        <v>191</v>
      </c>
      <c r="G20" s="107" t="str">
        <f>IF(G16&gt;3.84,"有意である","有意とはいえない―偶然の範囲にある")</f>
        <v>有意である</v>
      </c>
      <c r="M20" s="218" t="s">
        <v>394</v>
      </c>
      <c r="N20" s="217"/>
      <c r="O20" s="217"/>
      <c r="P20" s="217"/>
    </row>
    <row r="21" spans="2:27">
      <c r="M21" s="218" t="s">
        <v>395</v>
      </c>
      <c r="N21" s="217"/>
      <c r="O21" s="217"/>
      <c r="P21" s="217"/>
    </row>
    <row r="22" spans="2:27">
      <c r="E22" t="s">
        <v>488</v>
      </c>
    </row>
    <row r="23" spans="2:27">
      <c r="M23" s="353" t="s">
        <v>396</v>
      </c>
      <c r="N23" s="353"/>
      <c r="O23" s="353"/>
      <c r="P23" s="353"/>
      <c r="Q23" s="353"/>
      <c r="R23" s="353"/>
      <c r="S23" s="215"/>
    </row>
    <row r="24" spans="2:27" ht="33.6">
      <c r="M24" s="354" t="s">
        <v>390</v>
      </c>
      <c r="N24" s="219" t="s">
        <v>397</v>
      </c>
      <c r="O24" s="220" t="s">
        <v>398</v>
      </c>
      <c r="P24" s="220" t="s">
        <v>399</v>
      </c>
      <c r="Q24" s="220" t="s">
        <v>400</v>
      </c>
      <c r="R24" s="221" t="s">
        <v>401</v>
      </c>
      <c r="S24" s="215"/>
    </row>
    <row r="25" spans="2:27" ht="21.6">
      <c r="M25" s="222" t="s">
        <v>402</v>
      </c>
      <c r="N25" s="239" t="s">
        <v>409</v>
      </c>
      <c r="O25" s="223">
        <v>1</v>
      </c>
      <c r="P25" s="224">
        <v>2.7773798106167625E-8</v>
      </c>
      <c r="Q25" s="225"/>
      <c r="R25" s="226"/>
      <c r="S25" s="215"/>
    </row>
    <row r="26" spans="2:27">
      <c r="M26" s="227" t="s">
        <v>410</v>
      </c>
      <c r="N26" s="228">
        <v>28.58625</v>
      </c>
      <c r="O26" s="229">
        <v>1</v>
      </c>
      <c r="P26" s="230">
        <v>8.9616293484807861E-8</v>
      </c>
      <c r="Q26" s="231"/>
      <c r="R26" s="232"/>
      <c r="S26" s="215"/>
    </row>
    <row r="27" spans="2:27">
      <c r="M27" s="227" t="s">
        <v>403</v>
      </c>
      <c r="N27" s="228">
        <v>29.899469530993912</v>
      </c>
      <c r="O27" s="229">
        <v>1</v>
      </c>
      <c r="P27" s="230">
        <v>4.5503730982612146E-8</v>
      </c>
      <c r="Q27" s="231"/>
      <c r="R27" s="232"/>
      <c r="S27" s="215"/>
    </row>
    <row r="28" spans="2:27" ht="21.6">
      <c r="M28" s="227" t="s">
        <v>404</v>
      </c>
      <c r="N28" s="233"/>
      <c r="O28" s="231"/>
      <c r="P28" s="231"/>
      <c r="Q28" s="230">
        <v>1.1226853726953106E-7</v>
      </c>
      <c r="R28" s="234">
        <v>7.1677500627992584E-8</v>
      </c>
      <c r="S28" s="215"/>
    </row>
    <row r="29" spans="2:27" ht="21.6">
      <c r="M29" s="227" t="s">
        <v>405</v>
      </c>
      <c r="N29" s="228">
        <v>30.628571428571433</v>
      </c>
      <c r="O29" s="229">
        <v>1</v>
      </c>
      <c r="P29" s="230">
        <v>3.1245846225130503E-8</v>
      </c>
      <c r="Q29" s="231"/>
      <c r="R29" s="232"/>
      <c r="S29" s="215"/>
    </row>
    <row r="30" spans="2:27" ht="21.6">
      <c r="M30" s="235" t="s">
        <v>406</v>
      </c>
      <c r="N30" s="236">
        <v>135</v>
      </c>
      <c r="O30" s="237"/>
      <c r="P30" s="237"/>
      <c r="Q30" s="237"/>
      <c r="R30" s="238"/>
      <c r="S30" s="215"/>
    </row>
    <row r="31" spans="2:27">
      <c r="M31" s="355" t="s">
        <v>407</v>
      </c>
      <c r="N31" s="355"/>
      <c r="O31" s="355"/>
      <c r="P31" s="355"/>
      <c r="Q31" s="355"/>
      <c r="R31" s="355"/>
      <c r="S31" s="215"/>
    </row>
    <row r="32" spans="2:27">
      <c r="M32" s="355" t="s">
        <v>408</v>
      </c>
      <c r="N32" s="355"/>
      <c r="O32" s="355"/>
      <c r="P32" s="355"/>
      <c r="Q32" s="355"/>
      <c r="R32" s="355"/>
      <c r="S32" s="215"/>
    </row>
  </sheetData>
  <mergeCells count="4">
    <mergeCell ref="M23:R23"/>
    <mergeCell ref="M24"/>
    <mergeCell ref="M31:R31"/>
    <mergeCell ref="M32:R32"/>
  </mergeCells>
  <phoneticPr fontId="2"/>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D5BB1-ED81-4988-9C0C-250E77FC434B}">
  <dimension ref="B2:D184"/>
  <sheetViews>
    <sheetView zoomScale="57" zoomScaleNormal="57" workbookViewId="0">
      <selection activeCell="G10" sqref="G10"/>
    </sheetView>
  </sheetViews>
  <sheetFormatPr defaultRowHeight="18"/>
  <cols>
    <col min="2" max="2" width="92.19921875" customWidth="1"/>
  </cols>
  <sheetData>
    <row r="2" spans="2:2" ht="28.8">
      <c r="B2" s="249" t="s">
        <v>412</v>
      </c>
    </row>
    <row r="4" spans="2:2" ht="106.95" customHeight="1">
      <c r="B4" s="241" t="s">
        <v>413</v>
      </c>
    </row>
    <row r="6" spans="2:2" ht="63.6" customHeight="1">
      <c r="B6" s="241" t="s">
        <v>414</v>
      </c>
    </row>
    <row r="8" spans="2:2" ht="74.099999999999994" customHeight="1">
      <c r="B8" s="242" t="s">
        <v>415</v>
      </c>
    </row>
    <row r="10" spans="2:2" ht="68.099999999999994" customHeight="1">
      <c r="B10" s="241" t="s">
        <v>416</v>
      </c>
    </row>
    <row r="12" spans="2:2" ht="63.6" customHeight="1">
      <c r="B12" s="242" t="s">
        <v>417</v>
      </c>
    </row>
    <row r="13" spans="2:2" ht="21.6">
      <c r="B13" s="242">
        <f>15+(-15)+(-15)+15</f>
        <v>0</v>
      </c>
    </row>
    <row r="14" spans="2:2" ht="21.6">
      <c r="B14" s="242">
        <f>0</f>
        <v>0</v>
      </c>
    </row>
    <row r="16" spans="2:2" ht="63.6" customHeight="1">
      <c r="B16" s="241" t="s">
        <v>418</v>
      </c>
    </row>
    <row r="18" spans="2:2" ht="69.599999999999994" customHeight="1">
      <c r="B18" s="241" t="s">
        <v>419</v>
      </c>
    </row>
    <row r="20" spans="2:2" ht="72.599999999999994" customHeight="1">
      <c r="B20" s="242" t="s">
        <v>420</v>
      </c>
    </row>
    <row r="22" spans="2:2" ht="85.2" customHeight="1">
      <c r="B22" s="242" t="s">
        <v>421</v>
      </c>
    </row>
    <row r="23" spans="2:2" ht="21.6">
      <c r="B23" s="242">
        <f>15^2+(-15)^2+(-15)^2+15^2</f>
        <v>900</v>
      </c>
    </row>
    <row r="24" spans="2:2" ht="21.6">
      <c r="B24" s="242">
        <f>900</f>
        <v>900</v>
      </c>
    </row>
    <row r="26" spans="2:2" ht="47.1" customHeight="1">
      <c r="B26" s="241" t="s">
        <v>422</v>
      </c>
    </row>
    <row r="28" spans="2:2" ht="87" customHeight="1">
      <c r="B28" s="241" t="s">
        <v>423</v>
      </c>
    </row>
    <row r="30" spans="2:2" ht="67.95" customHeight="1">
      <c r="B30" s="242" t="s">
        <v>424</v>
      </c>
    </row>
    <row r="31" spans="2:2" ht="21.6">
      <c r="B31" s="242">
        <f>150^2+(-150)^2+(-150)^2+150^2</f>
        <v>90000</v>
      </c>
    </row>
    <row r="32" spans="2:2" ht="21.6">
      <c r="B32" s="242">
        <f>90000</f>
        <v>90000</v>
      </c>
    </row>
    <row r="34" spans="2:2" ht="54.9" customHeight="1">
      <c r="B34" s="241" t="s">
        <v>425</v>
      </c>
    </row>
    <row r="36" spans="2:2" ht="69.900000000000006" customHeight="1">
      <c r="B36" s="241" t="s">
        <v>426</v>
      </c>
    </row>
    <row r="38" spans="2:2" ht="67.5" customHeight="1">
      <c r="B38" s="242" t="s">
        <v>427</v>
      </c>
    </row>
    <row r="40" spans="2:2" ht="86.4" customHeight="1">
      <c r="B40" s="242" t="s">
        <v>428</v>
      </c>
    </row>
    <row r="41" spans="2:2" ht="21.6">
      <c r="B41" s="242">
        <f>15^2/420+(-15)^2/180+(-15)^2/280+15^2/120</f>
        <v>4.4642857142857144</v>
      </c>
    </row>
    <row r="42" spans="2:2" ht="21.6">
      <c r="B42" s="242">
        <f>0.536+1.25+0.804+1.875</f>
        <v>4.4649999999999999</v>
      </c>
    </row>
    <row r="43" spans="2:2" ht="21.6">
      <c r="B43" s="242">
        <f>4.464</f>
        <v>4.4640000000000004</v>
      </c>
    </row>
    <row r="45" spans="2:2" ht="81" customHeight="1">
      <c r="B45" s="241" t="s">
        <v>429</v>
      </c>
    </row>
    <row r="47" spans="2:2" ht="114" customHeight="1">
      <c r="B47" s="241" t="s">
        <v>430</v>
      </c>
    </row>
    <row r="49" spans="2:2" ht="82.95" customHeight="1">
      <c r="B49" s="242" t="s">
        <v>411</v>
      </c>
    </row>
    <row r="51" spans="2:2" ht="61.5" customHeight="1">
      <c r="B51" s="241" t="s">
        <v>431</v>
      </c>
    </row>
    <row r="52" spans="2:2">
      <c r="B52" s="120"/>
    </row>
    <row r="53" spans="2:2" ht="74.099999999999994" customHeight="1">
      <c r="B53" s="243" t="s">
        <v>432</v>
      </c>
    </row>
    <row r="54" spans="2:2" ht="67.2" customHeight="1">
      <c r="B54" s="243" t="s">
        <v>433</v>
      </c>
    </row>
    <row r="56" spans="2:2" ht="55.95" customHeight="1">
      <c r="B56" s="241" t="s">
        <v>434</v>
      </c>
    </row>
    <row r="59" spans="2:2" ht="28.8">
      <c r="B59" s="240" t="s">
        <v>435</v>
      </c>
    </row>
    <row r="61" spans="2:2" ht="119.1" customHeight="1">
      <c r="B61" s="241" t="s">
        <v>436</v>
      </c>
    </row>
    <row r="63" spans="2:2" ht="106.95" customHeight="1">
      <c r="B63" s="241" t="s">
        <v>437</v>
      </c>
    </row>
    <row r="66" spans="2:2" ht="53.7" customHeight="1">
      <c r="B66" s="244" t="s">
        <v>438</v>
      </c>
    </row>
    <row r="68" spans="2:2" ht="125.4" customHeight="1">
      <c r="B68" s="241" t="s">
        <v>439</v>
      </c>
    </row>
    <row r="69" spans="2:2" ht="21.6">
      <c r="B69" s="246"/>
    </row>
    <row r="70" spans="2:2" ht="21.6">
      <c r="B70" s="246"/>
    </row>
    <row r="71" spans="2:2">
      <c r="B71" s="245"/>
    </row>
    <row r="72" spans="2:2">
      <c r="B72" s="245"/>
    </row>
    <row r="73" spans="2:2">
      <c r="B73" s="245"/>
    </row>
    <row r="74" spans="2:2">
      <c r="B74" s="245"/>
    </row>
    <row r="75" spans="2:2">
      <c r="B75" s="245"/>
    </row>
    <row r="76" spans="2:2">
      <c r="B76" s="245"/>
    </row>
    <row r="77" spans="2:2">
      <c r="B77" s="245"/>
    </row>
    <row r="78" spans="2:2">
      <c r="B78" s="245"/>
    </row>
    <row r="81" spans="2:2" ht="88.5" customHeight="1">
      <c r="B81" s="241" t="s">
        <v>440</v>
      </c>
    </row>
    <row r="83" spans="2:2" ht="92.1" customHeight="1">
      <c r="B83" s="241" t="s">
        <v>441</v>
      </c>
    </row>
    <row r="85" spans="2:2" ht="83.7" customHeight="1">
      <c r="B85" s="241" t="s">
        <v>442</v>
      </c>
    </row>
    <row r="87" spans="2:2" ht="53.7" customHeight="1">
      <c r="B87" s="242" t="s">
        <v>443</v>
      </c>
    </row>
    <row r="89" spans="2:2" ht="70.5" customHeight="1">
      <c r="B89" s="241" t="s">
        <v>444</v>
      </c>
    </row>
    <row r="91" spans="2:2" ht="93.45" customHeight="1">
      <c r="B91" s="241" t="s">
        <v>445</v>
      </c>
    </row>
    <row r="93" spans="2:2" ht="46.95" customHeight="1">
      <c r="B93" s="242" t="s">
        <v>446</v>
      </c>
    </row>
    <row r="95" spans="2:2" ht="52.5" customHeight="1">
      <c r="B95" s="241" t="s">
        <v>447</v>
      </c>
    </row>
    <row r="97" spans="2:2" ht="105.9" customHeight="1">
      <c r="B97" s="241" t="s">
        <v>448</v>
      </c>
    </row>
    <row r="99" spans="2:2" ht="93.6" customHeight="1">
      <c r="B99" s="242" t="s">
        <v>449</v>
      </c>
    </row>
    <row r="101" spans="2:2" ht="70.5" customHeight="1">
      <c r="B101" s="241" t="s">
        <v>450</v>
      </c>
    </row>
    <row r="103" spans="2:2" ht="83.1" customHeight="1">
      <c r="B103" s="241" t="s">
        <v>451</v>
      </c>
    </row>
    <row r="105" spans="2:2" ht="51" customHeight="1">
      <c r="B105" s="242" t="s">
        <v>452</v>
      </c>
    </row>
    <row r="107" spans="2:2" ht="74.400000000000006" customHeight="1">
      <c r="B107" s="241" t="s">
        <v>453</v>
      </c>
    </row>
    <row r="109" spans="2:2" ht="116.4" customHeight="1">
      <c r="B109" s="241" t="s">
        <v>454</v>
      </c>
    </row>
    <row r="111" spans="2:2" ht="21.6">
      <c r="B111" s="242" t="s">
        <v>455</v>
      </c>
    </row>
    <row r="113" spans="2:4" ht="76.5" customHeight="1">
      <c r="B113" s="241" t="s">
        <v>456</v>
      </c>
    </row>
    <row r="115" spans="2:4" ht="63.6" customHeight="1">
      <c r="B115" s="241" t="s">
        <v>457</v>
      </c>
    </row>
    <row r="117" spans="2:4">
      <c r="B117" s="356" t="s">
        <v>458</v>
      </c>
      <c r="C117" s="357"/>
      <c r="D117" s="357"/>
    </row>
    <row r="118" spans="2:4" ht="52.2">
      <c r="B118" s="247" t="s">
        <v>459</v>
      </c>
      <c r="C118" s="247" t="s">
        <v>460</v>
      </c>
      <c r="D118" s="247" t="s">
        <v>461</v>
      </c>
    </row>
    <row r="119" spans="2:4" ht="34.799999999999997">
      <c r="B119" s="248" t="s">
        <v>462</v>
      </c>
      <c r="C119" s="248" t="s">
        <v>463</v>
      </c>
      <c r="D119" s="248">
        <v>0</v>
      </c>
    </row>
    <row r="120" spans="2:4" ht="34.799999999999997">
      <c r="B120" s="248" t="s">
        <v>464</v>
      </c>
      <c r="C120" s="248" t="s">
        <v>465</v>
      </c>
      <c r="D120" s="248">
        <v>0.4</v>
      </c>
    </row>
    <row r="121" spans="2:4" ht="34.799999999999997">
      <c r="B121" s="248" t="s">
        <v>466</v>
      </c>
      <c r="C121" s="248" t="s">
        <v>467</v>
      </c>
      <c r="D121" s="248">
        <v>1.6</v>
      </c>
    </row>
    <row r="122" spans="2:4" ht="52.2">
      <c r="B122" s="248" t="s">
        <v>468</v>
      </c>
      <c r="C122" s="248" t="s">
        <v>469</v>
      </c>
      <c r="D122" s="248">
        <v>3.6</v>
      </c>
    </row>
    <row r="123" spans="2:4" ht="52.2">
      <c r="B123" s="248" t="s">
        <v>470</v>
      </c>
      <c r="C123" s="248" t="s">
        <v>471</v>
      </c>
      <c r="D123" s="248">
        <v>6.4</v>
      </c>
    </row>
    <row r="125" spans="2:4" ht="74.7" customHeight="1">
      <c r="B125" s="241" t="s">
        <v>472</v>
      </c>
    </row>
    <row r="128" spans="2:4" ht="21.6">
      <c r="B128" s="244" t="s">
        <v>435</v>
      </c>
    </row>
    <row r="130" spans="2:2" ht="80.7" customHeight="1">
      <c r="B130" s="241" t="s">
        <v>473</v>
      </c>
    </row>
    <row r="132" spans="2:2" ht="144.44999999999999" customHeight="1">
      <c r="B132" s="241" t="s">
        <v>474</v>
      </c>
    </row>
    <row r="133" spans="2:2" ht="21.6">
      <c r="B133" s="246"/>
    </row>
    <row r="134" spans="2:2" ht="21.6">
      <c r="B134" s="246"/>
    </row>
    <row r="135" spans="2:2">
      <c r="B135" s="245"/>
    </row>
    <row r="136" spans="2:2">
      <c r="B136" s="245"/>
    </row>
    <row r="137" spans="2:2">
      <c r="B137" s="245"/>
    </row>
    <row r="138" spans="2:2">
      <c r="B138" s="245"/>
    </row>
    <row r="139" spans="2:2">
      <c r="B139" s="245"/>
    </row>
    <row r="140" spans="2:2">
      <c r="B140" s="245"/>
    </row>
    <row r="141" spans="2:2">
      <c r="B141" s="245"/>
    </row>
    <row r="142" spans="2:2">
      <c r="B142" s="245"/>
    </row>
    <row r="143" spans="2:2">
      <c r="B143" s="245"/>
    </row>
    <row r="144" spans="2:2">
      <c r="B144" s="245"/>
    </row>
    <row r="145" spans="2:2">
      <c r="B145" s="245"/>
    </row>
    <row r="146" spans="2:2">
      <c r="B146" s="245"/>
    </row>
    <row r="147" spans="2:2">
      <c r="B147" s="245"/>
    </row>
    <row r="148" spans="2:2">
      <c r="B148" s="245"/>
    </row>
    <row r="151" spans="2:2" ht="108.9" customHeight="1">
      <c r="B151" s="241" t="s">
        <v>475</v>
      </c>
    </row>
    <row r="153" spans="2:2" ht="123.6" customHeight="1">
      <c r="B153" s="241" t="s">
        <v>476</v>
      </c>
    </row>
    <row r="155" spans="2:2" ht="110.7" customHeight="1">
      <c r="B155" s="241" t="s">
        <v>477</v>
      </c>
    </row>
    <row r="157" spans="2:2" ht="74.099999999999994" customHeight="1">
      <c r="B157" s="241" t="s">
        <v>478</v>
      </c>
    </row>
    <row r="160" spans="2:2" ht="70.95" customHeight="1">
      <c r="B160" s="244" t="s">
        <v>479</v>
      </c>
    </row>
    <row r="162" spans="2:2" ht="114.45" customHeight="1">
      <c r="B162" s="241" t="s">
        <v>480</v>
      </c>
    </row>
    <row r="164" spans="2:2" ht="106.95" customHeight="1">
      <c r="B164" s="241" t="s">
        <v>481</v>
      </c>
    </row>
    <row r="166" spans="2:2" ht="112.95" customHeight="1">
      <c r="B166" s="241" t="s">
        <v>482</v>
      </c>
    </row>
    <row r="168" spans="2:2" ht="81" customHeight="1">
      <c r="B168" s="241" t="s">
        <v>483</v>
      </c>
    </row>
    <row r="169" spans="2:2" ht="21.6">
      <c r="B169" s="246"/>
    </row>
    <row r="170" spans="2:2" ht="21.6">
      <c r="B170" s="246"/>
    </row>
    <row r="171" spans="2:2">
      <c r="B171" s="245"/>
    </row>
    <row r="172" spans="2:2">
      <c r="B172" s="245"/>
    </row>
    <row r="173" spans="2:2">
      <c r="B173" s="245"/>
    </row>
    <row r="174" spans="2:2">
      <c r="B174" s="245"/>
    </row>
    <row r="175" spans="2:2">
      <c r="B175" s="245"/>
    </row>
    <row r="176" spans="2:2">
      <c r="B176" s="245"/>
    </row>
    <row r="177" spans="2:2">
      <c r="B177" s="245"/>
    </row>
    <row r="178" spans="2:2">
      <c r="B178" s="245"/>
    </row>
    <row r="179" spans="2:2">
      <c r="B179" s="245"/>
    </row>
    <row r="180" spans="2:2">
      <c r="B180" s="245"/>
    </row>
    <row r="181" spans="2:2">
      <c r="B181" s="245"/>
    </row>
    <row r="182" spans="2:2">
      <c r="B182" s="245"/>
    </row>
    <row r="183" spans="2:2">
      <c r="B183" s="245"/>
    </row>
    <row r="184" spans="2:2">
      <c r="B184" s="245"/>
    </row>
  </sheetData>
  <mergeCells count="1">
    <mergeCell ref="B117:D117"/>
  </mergeCells>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6CA4C-8E4B-421D-887B-A120A81CB70C}">
  <dimension ref="A1:F21"/>
  <sheetViews>
    <sheetView workbookViewId="0">
      <selection activeCell="J21" sqref="J21"/>
    </sheetView>
  </sheetViews>
  <sheetFormatPr defaultRowHeight="18"/>
  <cols>
    <col min="1" max="1" width="18.69921875" customWidth="1"/>
    <col min="2" max="2" width="6.8984375" customWidth="1"/>
    <col min="5" max="5" width="17.69921875" customWidth="1"/>
  </cols>
  <sheetData>
    <row r="1" spans="1:6">
      <c r="A1" s="34" t="s">
        <v>384</v>
      </c>
    </row>
    <row r="2" spans="1:6" ht="18.600000000000001" thickBot="1">
      <c r="A2" s="8"/>
      <c r="B2" s="4" t="s">
        <v>26</v>
      </c>
      <c r="C2" s="107">
        <f>COUNTA(B6:B15)</f>
        <v>10</v>
      </c>
    </row>
    <row r="3" spans="1:6">
      <c r="A3" s="8"/>
      <c r="B3" s="5" t="s">
        <v>19</v>
      </c>
      <c r="C3" s="2" t="s">
        <v>22</v>
      </c>
      <c r="D3" s="2" t="s">
        <v>23</v>
      </c>
    </row>
    <row r="4" spans="1:6">
      <c r="A4" s="8"/>
      <c r="B4" s="5"/>
      <c r="C4" s="182"/>
      <c r="D4" s="182"/>
    </row>
    <row r="5" spans="1:6">
      <c r="A5" s="8"/>
      <c r="B5" s="5"/>
      <c r="C5" s="182"/>
      <c r="D5" s="182"/>
    </row>
    <row r="6" spans="1:6">
      <c r="A6" s="8"/>
      <c r="B6" s="183">
        <v>1</v>
      </c>
      <c r="C6" s="185">
        <f>B6-$B$17</f>
        <v>-2.6</v>
      </c>
      <c r="D6" s="184">
        <f>C6*C6</f>
        <v>6.7600000000000007</v>
      </c>
    </row>
    <row r="7" spans="1:6">
      <c r="A7" s="8"/>
      <c r="B7" s="183">
        <v>2</v>
      </c>
      <c r="C7" s="185">
        <f t="shared" ref="C7:C13" si="0">B7-$B$17</f>
        <v>-1.6</v>
      </c>
      <c r="D7" s="184">
        <f t="shared" ref="D7:D13" si="1">C7*C7</f>
        <v>2.5600000000000005</v>
      </c>
    </row>
    <row r="8" spans="1:6">
      <c r="A8" s="8"/>
      <c r="B8" s="183">
        <v>3</v>
      </c>
      <c r="C8" s="185">
        <f t="shared" si="0"/>
        <v>-0.60000000000000009</v>
      </c>
      <c r="D8" s="184">
        <f t="shared" si="1"/>
        <v>0.3600000000000001</v>
      </c>
    </row>
    <row r="9" spans="1:6">
      <c r="A9" s="8"/>
      <c r="B9" s="183">
        <v>3</v>
      </c>
      <c r="C9" s="185">
        <f t="shared" si="0"/>
        <v>-0.60000000000000009</v>
      </c>
      <c r="D9" s="184">
        <f t="shared" si="1"/>
        <v>0.3600000000000001</v>
      </c>
    </row>
    <row r="10" spans="1:6">
      <c r="A10" s="8"/>
      <c r="B10" s="183">
        <v>4</v>
      </c>
      <c r="C10" s="185">
        <f t="shared" si="0"/>
        <v>0.39999999999999991</v>
      </c>
      <c r="D10" s="184">
        <f t="shared" si="1"/>
        <v>0.15999999999999992</v>
      </c>
    </row>
    <row r="11" spans="1:6">
      <c r="A11" s="8"/>
      <c r="B11" s="183">
        <v>5</v>
      </c>
      <c r="C11" s="185">
        <f t="shared" si="0"/>
        <v>1.4</v>
      </c>
      <c r="D11" s="184">
        <f t="shared" si="1"/>
        <v>1.9599999999999997</v>
      </c>
    </row>
    <row r="12" spans="1:6">
      <c r="A12" s="8"/>
      <c r="B12" s="183">
        <v>6</v>
      </c>
      <c r="C12" s="185">
        <f t="shared" si="0"/>
        <v>2.4</v>
      </c>
      <c r="D12" s="184">
        <f t="shared" si="1"/>
        <v>5.76</v>
      </c>
    </row>
    <row r="13" spans="1:6">
      <c r="A13" s="8"/>
      <c r="B13" s="183">
        <v>7</v>
      </c>
      <c r="C13" s="185">
        <f t="shared" si="0"/>
        <v>3.4</v>
      </c>
      <c r="D13" s="184">
        <f t="shared" si="1"/>
        <v>11.559999999999999</v>
      </c>
    </row>
    <row r="14" spans="1:6">
      <c r="A14" s="8"/>
      <c r="B14" s="183">
        <v>2</v>
      </c>
      <c r="C14" s="185">
        <f t="shared" ref="C14:C15" si="2">B14-$B$17</f>
        <v>-1.6</v>
      </c>
      <c r="D14" s="184">
        <f t="shared" ref="D14:D15" si="3">C14*C14</f>
        <v>2.5600000000000005</v>
      </c>
    </row>
    <row r="15" spans="1:6">
      <c r="A15" s="8"/>
      <c r="B15" s="183">
        <v>3</v>
      </c>
      <c r="C15" s="185">
        <f t="shared" si="2"/>
        <v>-0.60000000000000009</v>
      </c>
      <c r="D15" s="184">
        <f t="shared" si="3"/>
        <v>0.3600000000000001</v>
      </c>
    </row>
    <row r="16" spans="1:6">
      <c r="A16" s="194" t="s">
        <v>4</v>
      </c>
      <c r="B16" s="204">
        <f>SUM(B6:B15)</f>
        <v>36</v>
      </c>
      <c r="C16" s="199"/>
      <c r="D16" s="200"/>
      <c r="E16" s="196" t="s">
        <v>4</v>
      </c>
      <c r="F16" s="194" t="s">
        <v>116</v>
      </c>
    </row>
    <row r="17" spans="1:6">
      <c r="A17" s="194" t="s">
        <v>5</v>
      </c>
      <c r="B17" s="203">
        <f>B16/COUNTA(B6:B15)</f>
        <v>3.6</v>
      </c>
      <c r="C17" s="201"/>
      <c r="D17" s="202"/>
      <c r="E17" s="196" t="s">
        <v>5</v>
      </c>
      <c r="F17" s="194" t="s">
        <v>21</v>
      </c>
    </row>
    <row r="18" spans="1:6">
      <c r="A18" s="194" t="s">
        <v>117</v>
      </c>
      <c r="B18" s="198"/>
      <c r="C18" s="198"/>
      <c r="D18" s="197">
        <f>SUM(D6:D15)</f>
        <v>32.4</v>
      </c>
      <c r="E18" s="196" t="s">
        <v>117</v>
      </c>
      <c r="F18" s="194" t="s">
        <v>12</v>
      </c>
    </row>
    <row r="19" spans="1:6">
      <c r="A19" s="194" t="s">
        <v>25</v>
      </c>
      <c r="B19" s="198"/>
      <c r="C19" s="198"/>
      <c r="D19" s="195">
        <f>D18/C2</f>
        <v>3.2399999999999998</v>
      </c>
      <c r="E19" s="196" t="s">
        <v>25</v>
      </c>
      <c r="F19" s="194" t="s">
        <v>382</v>
      </c>
    </row>
    <row r="20" spans="1:6">
      <c r="A20" s="194" t="s">
        <v>381</v>
      </c>
      <c r="B20" s="198"/>
      <c r="C20" s="198"/>
      <c r="D20" s="195">
        <f>SQRT(D19)</f>
        <v>1.8</v>
      </c>
      <c r="E20" s="196" t="s">
        <v>381</v>
      </c>
      <c r="F20" s="194" t="s">
        <v>383</v>
      </c>
    </row>
    <row r="21" spans="1:6">
      <c r="A21" s="206" t="s">
        <v>28</v>
      </c>
      <c r="B21" s="207"/>
      <c r="C21" s="207"/>
      <c r="D21" s="205">
        <f>D20/SQRT(C2)</f>
        <v>0.56920997883030822</v>
      </c>
    </row>
  </sheetData>
  <phoneticPr fontId="2"/>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99DFC-D034-41AE-B657-555CDF6DBD2A}">
  <dimension ref="A1:N21"/>
  <sheetViews>
    <sheetView workbookViewId="0">
      <selection activeCell="E24" sqref="E24"/>
    </sheetView>
  </sheetViews>
  <sheetFormatPr defaultRowHeight="18"/>
  <cols>
    <col min="1" max="1" width="18.5" customWidth="1"/>
    <col min="2" max="2" width="6.19921875" customWidth="1"/>
    <col min="5" max="5" width="17.5" customWidth="1"/>
  </cols>
  <sheetData>
    <row r="1" spans="1:6">
      <c r="A1" s="34" t="s">
        <v>385</v>
      </c>
    </row>
    <row r="2" spans="1:6" ht="18.600000000000001" thickBot="1">
      <c r="A2" s="8"/>
      <c r="B2" s="4" t="s">
        <v>26</v>
      </c>
      <c r="C2" s="107">
        <f>COUNTA(B6:B15)</f>
        <v>10</v>
      </c>
    </row>
    <row r="3" spans="1:6">
      <c r="A3" s="8"/>
      <c r="B3" s="96" t="s">
        <v>19</v>
      </c>
      <c r="C3" s="208" t="s">
        <v>22</v>
      </c>
      <c r="D3" s="208" t="s">
        <v>23</v>
      </c>
    </row>
    <row r="4" spans="1:6">
      <c r="A4" s="8"/>
      <c r="B4" s="96"/>
      <c r="C4" s="209"/>
      <c r="D4" s="209"/>
    </row>
    <row r="5" spans="1:6">
      <c r="A5" s="8"/>
      <c r="B5" s="96"/>
      <c r="C5" s="209"/>
      <c r="D5" s="209"/>
    </row>
    <row r="6" spans="1:6">
      <c r="A6" s="8"/>
      <c r="B6" s="183">
        <v>1</v>
      </c>
      <c r="C6" s="185">
        <f>B6-$B$17</f>
        <v>-2.6</v>
      </c>
      <c r="D6" s="184">
        <f>C6*C6</f>
        <v>6.7600000000000007</v>
      </c>
    </row>
    <row r="7" spans="1:6">
      <c r="A7" s="8"/>
      <c r="B7" s="183">
        <v>2</v>
      </c>
      <c r="C7" s="185">
        <f t="shared" ref="C7:C15" si="0">B7-$B$17</f>
        <v>-1.6</v>
      </c>
      <c r="D7" s="184">
        <f t="shared" ref="D7:D15" si="1">C7*C7</f>
        <v>2.5600000000000005</v>
      </c>
    </row>
    <row r="8" spans="1:6">
      <c r="A8" s="8"/>
      <c r="B8" s="183">
        <v>3</v>
      </c>
      <c r="C8" s="185">
        <f t="shared" si="0"/>
        <v>-0.60000000000000009</v>
      </c>
      <c r="D8" s="184">
        <f t="shared" si="1"/>
        <v>0.3600000000000001</v>
      </c>
    </row>
    <row r="9" spans="1:6">
      <c r="A9" s="8"/>
      <c r="B9" s="183">
        <v>3</v>
      </c>
      <c r="C9" s="185">
        <f t="shared" si="0"/>
        <v>-0.60000000000000009</v>
      </c>
      <c r="D9" s="184">
        <f t="shared" si="1"/>
        <v>0.3600000000000001</v>
      </c>
    </row>
    <row r="10" spans="1:6">
      <c r="A10" s="8"/>
      <c r="B10" s="183">
        <v>4</v>
      </c>
      <c r="C10" s="185">
        <f t="shared" si="0"/>
        <v>0.39999999999999991</v>
      </c>
      <c r="D10" s="184">
        <f t="shared" si="1"/>
        <v>0.15999999999999992</v>
      </c>
    </row>
    <row r="11" spans="1:6">
      <c r="A11" s="8"/>
      <c r="B11" s="183">
        <v>5</v>
      </c>
      <c r="C11" s="185">
        <f t="shared" si="0"/>
        <v>1.4</v>
      </c>
      <c r="D11" s="184">
        <f t="shared" si="1"/>
        <v>1.9599999999999997</v>
      </c>
    </row>
    <row r="12" spans="1:6">
      <c r="A12" s="8"/>
      <c r="B12" s="183">
        <v>6</v>
      </c>
      <c r="C12" s="185">
        <f t="shared" si="0"/>
        <v>2.4</v>
      </c>
      <c r="D12" s="184">
        <f t="shared" si="1"/>
        <v>5.76</v>
      </c>
    </row>
    <row r="13" spans="1:6">
      <c r="A13" s="8"/>
      <c r="B13" s="183">
        <v>7</v>
      </c>
      <c r="C13" s="185">
        <f t="shared" si="0"/>
        <v>3.4</v>
      </c>
      <c r="D13" s="184">
        <f t="shared" si="1"/>
        <v>11.559999999999999</v>
      </c>
    </row>
    <row r="14" spans="1:6">
      <c r="A14" s="8"/>
      <c r="B14" s="183">
        <v>2</v>
      </c>
      <c r="C14" s="185">
        <f t="shared" si="0"/>
        <v>-1.6</v>
      </c>
      <c r="D14" s="184">
        <f t="shared" si="1"/>
        <v>2.5600000000000005</v>
      </c>
    </row>
    <row r="15" spans="1:6">
      <c r="A15" s="8"/>
      <c r="B15" s="183">
        <v>3</v>
      </c>
      <c r="C15" s="185">
        <f t="shared" si="0"/>
        <v>-0.60000000000000009</v>
      </c>
      <c r="D15" s="184">
        <f t="shared" si="1"/>
        <v>0.3600000000000001</v>
      </c>
    </row>
    <row r="16" spans="1:6">
      <c r="A16" s="210" t="s">
        <v>4</v>
      </c>
      <c r="B16" s="204">
        <f>SUM(B6:B15)</f>
        <v>36</v>
      </c>
      <c r="C16" s="199"/>
      <c r="D16" s="200"/>
      <c r="E16" s="211" t="s">
        <v>4</v>
      </c>
      <c r="F16" s="210" t="s">
        <v>116</v>
      </c>
    </row>
    <row r="17" spans="1:14">
      <c r="A17" s="210" t="s">
        <v>5</v>
      </c>
      <c r="B17" s="203">
        <f>B16/COUNTA(B6:B15)</f>
        <v>3.6</v>
      </c>
      <c r="C17" s="201"/>
      <c r="D17" s="202"/>
      <c r="E17" s="211" t="s">
        <v>5</v>
      </c>
      <c r="F17" s="210" t="s">
        <v>21</v>
      </c>
    </row>
    <row r="18" spans="1:14">
      <c r="A18" s="210" t="s">
        <v>117</v>
      </c>
      <c r="B18" s="198"/>
      <c r="C18" s="198"/>
      <c r="D18" s="197">
        <f>SUM(D6:D15)</f>
        <v>32.4</v>
      </c>
      <c r="E18" s="211" t="s">
        <v>117</v>
      </c>
      <c r="F18" s="210" t="s">
        <v>12</v>
      </c>
      <c r="G18" s="53" t="s">
        <v>388</v>
      </c>
    </row>
    <row r="19" spans="1:14">
      <c r="A19" s="210" t="s">
        <v>386</v>
      </c>
      <c r="B19" s="198"/>
      <c r="C19" s="198"/>
      <c r="D19" s="195">
        <f>D18/(C2-1)</f>
        <v>3.5999999999999996</v>
      </c>
      <c r="E19" s="211" t="s">
        <v>386</v>
      </c>
      <c r="F19" s="210" t="s">
        <v>382</v>
      </c>
      <c r="G19" s="212" t="s">
        <v>387</v>
      </c>
      <c r="H19" s="5"/>
      <c r="I19" s="5"/>
      <c r="J19" s="5"/>
      <c r="K19" s="5"/>
      <c r="L19" s="5"/>
      <c r="M19" s="5"/>
      <c r="N19" s="5"/>
    </row>
    <row r="20" spans="1:14">
      <c r="A20" s="210" t="s">
        <v>381</v>
      </c>
      <c r="B20" s="198"/>
      <c r="C20" s="198"/>
      <c r="D20" s="195">
        <f>SQRT(D19)</f>
        <v>1.8973665961010275</v>
      </c>
      <c r="E20" s="211" t="s">
        <v>381</v>
      </c>
      <c r="F20" s="210" t="s">
        <v>383</v>
      </c>
    </row>
    <row r="21" spans="1:14">
      <c r="A21" s="206" t="s">
        <v>28</v>
      </c>
      <c r="B21" s="207"/>
      <c r="C21" s="207"/>
      <c r="D21" s="205">
        <f>D20/SQRT(C2)</f>
        <v>0.6</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5E04A-83ED-4C61-A491-84122DDEAA23}">
  <dimension ref="A1:B151"/>
  <sheetViews>
    <sheetView topLeftCell="A91" zoomScaleNormal="100" workbookViewId="0"/>
  </sheetViews>
  <sheetFormatPr defaultRowHeight="18"/>
  <cols>
    <col min="2" max="2" width="144.09765625" customWidth="1"/>
  </cols>
  <sheetData>
    <row r="1" spans="1:1">
      <c r="A1" t="s">
        <v>178</v>
      </c>
    </row>
    <row r="23" spans="2:2" ht="34.200000000000003" customHeight="1">
      <c r="B23" s="72" t="s">
        <v>121</v>
      </c>
    </row>
    <row r="25" spans="2:2" ht="42.6" customHeight="1" thickBot="1">
      <c r="B25" s="73" t="s">
        <v>176</v>
      </c>
    </row>
    <row r="26" spans="2:2" ht="18.600000000000001" thickBot="1">
      <c r="B26" s="74"/>
    </row>
    <row r="27" spans="2:2" ht="68.400000000000006" customHeight="1" thickBot="1">
      <c r="B27" s="91" t="s">
        <v>177</v>
      </c>
    </row>
    <row r="28" spans="2:2" ht="18.600000000000001" thickBot="1">
      <c r="B28" s="75"/>
    </row>
    <row r="29" spans="2:2" ht="32.4" customHeight="1">
      <c r="B29" s="90" t="s">
        <v>122</v>
      </c>
    </row>
    <row r="31" spans="2:2" ht="43.95" customHeight="1">
      <c r="B31" s="76" t="s">
        <v>123</v>
      </c>
    </row>
    <row r="33" spans="2:2" ht="46.2" customHeight="1">
      <c r="B33" s="73"/>
    </row>
    <row r="35" spans="2:2" ht="48.6" customHeight="1">
      <c r="B35" s="76" t="s">
        <v>124</v>
      </c>
    </row>
    <row r="37" spans="2:2" ht="82.95" customHeight="1">
      <c r="B37" s="83" t="s">
        <v>162</v>
      </c>
    </row>
    <row r="39" spans="2:2" ht="69.599999999999994" customHeight="1" thickBot="1">
      <c r="B39" s="82" t="s">
        <v>163</v>
      </c>
    </row>
    <row r="40" spans="2:2" ht="18.600000000000001" thickBot="1">
      <c r="B40" s="74"/>
    </row>
    <row r="41" spans="2:2" ht="18.600000000000001" thickBot="1">
      <c r="B41" s="90" t="s">
        <v>125</v>
      </c>
    </row>
    <row r="42" spans="2:2" ht="18.600000000000001" thickBot="1">
      <c r="B42" s="75"/>
    </row>
    <row r="43" spans="2:2">
      <c r="B43" s="90" t="s">
        <v>126</v>
      </c>
    </row>
    <row r="45" spans="2:2" ht="85.2" customHeight="1">
      <c r="B45" s="84" t="s">
        <v>127</v>
      </c>
    </row>
    <row r="46" spans="2:2">
      <c r="B46" s="78"/>
    </row>
    <row r="47" spans="2:2">
      <c r="B47" s="78"/>
    </row>
    <row r="48" spans="2:2" ht="343.2" customHeight="1"/>
    <row r="49" spans="2:2" ht="85.2" customHeight="1">
      <c r="B49" s="83" t="s">
        <v>164</v>
      </c>
    </row>
    <row r="51" spans="2:2" ht="30.6" customHeight="1">
      <c r="B51" s="77" t="s">
        <v>128</v>
      </c>
    </row>
    <row r="52" spans="2:2" ht="36" customHeight="1">
      <c r="B52" s="80"/>
    </row>
    <row r="53" spans="2:2" ht="44.4" customHeight="1"/>
    <row r="54" spans="2:2" ht="67.95" customHeight="1">
      <c r="B54" s="86" t="s">
        <v>165</v>
      </c>
    </row>
    <row r="56" spans="2:2" ht="110.4" customHeight="1" thickBot="1">
      <c r="B56" s="83" t="s">
        <v>166</v>
      </c>
    </row>
    <row r="57" spans="2:2" ht="18.600000000000001" thickBot="1">
      <c r="B57" s="74"/>
    </row>
    <row r="58" spans="2:2" ht="31.2" customHeight="1">
      <c r="B58" s="92" t="s">
        <v>129</v>
      </c>
    </row>
    <row r="60" spans="2:2">
      <c r="B60" s="87" t="s">
        <v>130</v>
      </c>
    </row>
    <row r="62" spans="2:2" ht="48.6" customHeight="1" thickBot="1">
      <c r="B62" s="87" t="s">
        <v>131</v>
      </c>
    </row>
    <row r="63" spans="2:2" ht="18.600000000000001" thickBot="1">
      <c r="B63" s="74"/>
    </row>
    <row r="64" spans="2:2">
      <c r="B64" s="90" t="s">
        <v>132</v>
      </c>
    </row>
    <row r="66" spans="2:2" ht="66" customHeight="1">
      <c r="B66" s="77" t="s">
        <v>133</v>
      </c>
    </row>
    <row r="67" spans="2:2" ht="19.8">
      <c r="B67" s="81"/>
    </row>
    <row r="68" spans="2:2" ht="162" customHeight="1" thickBot="1">
      <c r="B68" s="81"/>
    </row>
    <row r="69" spans="2:2" ht="18.600000000000001" thickBot="1">
      <c r="B69" s="74"/>
    </row>
    <row r="70" spans="2:2">
      <c r="B70" s="90" t="s">
        <v>134</v>
      </c>
    </row>
    <row r="72" spans="2:2">
      <c r="B72" s="87" t="s">
        <v>135</v>
      </c>
    </row>
    <row r="74" spans="2:2" ht="39.6" customHeight="1">
      <c r="B74" s="87" t="s">
        <v>136</v>
      </c>
    </row>
    <row r="76" spans="2:2" ht="49.95" customHeight="1" thickBot="1">
      <c r="B76" s="84" t="s">
        <v>137</v>
      </c>
    </row>
    <row r="77" spans="2:2" ht="18.600000000000001" thickBot="1">
      <c r="B77" s="74"/>
    </row>
    <row r="78" spans="2:2" ht="43.95" customHeight="1" thickBot="1">
      <c r="B78" s="90" t="s">
        <v>138</v>
      </c>
    </row>
    <row r="79" spans="2:2" ht="18.600000000000001" thickBot="1">
      <c r="B79" s="75"/>
    </row>
    <row r="80" spans="2:2" ht="51" customHeight="1">
      <c r="B80" s="90" t="s">
        <v>139</v>
      </c>
    </row>
    <row r="82" spans="2:2" ht="18.600000000000001" thickBot="1">
      <c r="B82" s="84" t="s">
        <v>140</v>
      </c>
    </row>
    <row r="83" spans="2:2" ht="18.600000000000001" thickBot="1">
      <c r="B83" s="74"/>
    </row>
    <row r="84" spans="2:2">
      <c r="B84" s="90" t="s">
        <v>141</v>
      </c>
    </row>
    <row r="86" spans="2:2" ht="42.6" customHeight="1" thickBot="1">
      <c r="B86" s="84" t="s">
        <v>142</v>
      </c>
    </row>
    <row r="87" spans="2:2" ht="18.600000000000001" thickBot="1">
      <c r="B87" s="74"/>
    </row>
    <row r="88" spans="2:2">
      <c r="B88" s="90" t="s">
        <v>143</v>
      </c>
    </row>
    <row r="90" spans="2:2" ht="82.2" customHeight="1">
      <c r="B90" s="87" t="s">
        <v>144</v>
      </c>
    </row>
    <row r="92" spans="2:2">
      <c r="B92" s="87" t="s">
        <v>145</v>
      </c>
    </row>
    <row r="94" spans="2:2">
      <c r="B94" s="87" t="s">
        <v>146</v>
      </c>
    </row>
    <row r="96" spans="2:2" ht="49.95" customHeight="1">
      <c r="B96" s="84" t="s">
        <v>147</v>
      </c>
    </row>
    <row r="98" spans="2:2">
      <c r="B98" s="86" t="s">
        <v>167</v>
      </c>
    </row>
    <row r="100" spans="2:2" ht="64.95" customHeight="1" thickBot="1">
      <c r="B100" s="83" t="s">
        <v>168</v>
      </c>
    </row>
    <row r="101" spans="2:2" ht="18.600000000000001" thickBot="1">
      <c r="B101" s="74"/>
    </row>
    <row r="102" spans="2:2" ht="18.600000000000001" thickBot="1">
      <c r="B102" s="93" t="s">
        <v>148</v>
      </c>
    </row>
    <row r="103" spans="2:2" ht="18.600000000000001" thickBot="1">
      <c r="B103" s="75"/>
    </row>
    <row r="104" spans="2:2" ht="21">
      <c r="B104" s="94" t="s">
        <v>149</v>
      </c>
    </row>
    <row r="106" spans="2:2" ht="91.2" customHeight="1">
      <c r="B106" s="84" t="s">
        <v>150</v>
      </c>
    </row>
    <row r="107" spans="2:2">
      <c r="B107" s="77"/>
    </row>
    <row r="108" spans="2:2" ht="316.95" customHeight="1"/>
    <row r="109" spans="2:2" ht="40.950000000000003" customHeight="1" thickBot="1">
      <c r="B109" s="83" t="s">
        <v>169</v>
      </c>
    </row>
    <row r="110" spans="2:2" ht="18.600000000000001" thickBot="1">
      <c r="B110" s="74"/>
    </row>
    <row r="111" spans="2:2">
      <c r="B111" s="90" t="s">
        <v>151</v>
      </c>
    </row>
    <row r="112" spans="2:2">
      <c r="B112" s="80"/>
    </row>
    <row r="113" spans="2:2">
      <c r="B113" s="80"/>
    </row>
    <row r="114" spans="2:2" ht="409.2" customHeight="1"/>
    <row r="115" spans="2:2" ht="72" customHeight="1" thickBot="1">
      <c r="B115" s="83" t="s">
        <v>170</v>
      </c>
    </row>
    <row r="116" spans="2:2" ht="18.600000000000001" thickBot="1">
      <c r="B116" s="74"/>
    </row>
    <row r="117" spans="2:2" ht="18.600000000000001" thickBot="1">
      <c r="B117" s="90" t="s">
        <v>152</v>
      </c>
    </row>
    <row r="118" spans="2:2" ht="18.600000000000001" thickBot="1">
      <c r="B118" s="75"/>
    </row>
    <row r="119" spans="2:2" ht="18.600000000000001" thickBot="1">
      <c r="B119" s="91" t="s">
        <v>171</v>
      </c>
    </row>
    <row r="120" spans="2:2" ht="18.600000000000001" thickBot="1">
      <c r="B120" s="75"/>
    </row>
    <row r="121" spans="2:2">
      <c r="B121" s="91" t="s">
        <v>172</v>
      </c>
    </row>
    <row r="122" spans="2:2">
      <c r="B122" s="80"/>
    </row>
    <row r="123" spans="2:2">
      <c r="B123" s="80"/>
    </row>
    <row r="124" spans="2:2" ht="406.95" customHeight="1"/>
    <row r="125" spans="2:2" ht="58.95" customHeight="1">
      <c r="B125" s="87" t="s">
        <v>153</v>
      </c>
    </row>
    <row r="127" spans="2:2" ht="80.400000000000006" customHeight="1">
      <c r="B127" s="88" t="s">
        <v>173</v>
      </c>
    </row>
    <row r="129" spans="2:2" ht="56.4" customHeight="1" thickBot="1">
      <c r="B129" s="85" t="s">
        <v>174</v>
      </c>
    </row>
    <row r="130" spans="2:2" ht="18.600000000000001" thickBot="1">
      <c r="B130" s="74"/>
    </row>
    <row r="131" spans="2:2" ht="49.95" customHeight="1" thickBot="1">
      <c r="B131" s="90" t="s">
        <v>154</v>
      </c>
    </row>
    <row r="132" spans="2:2" ht="18.600000000000001" thickBot="1">
      <c r="B132" s="75"/>
    </row>
    <row r="133" spans="2:2">
      <c r="B133" s="90" t="s">
        <v>155</v>
      </c>
    </row>
    <row r="134" spans="2:2">
      <c r="B134" s="80"/>
    </row>
    <row r="135" spans="2:2">
      <c r="B135" s="80"/>
    </row>
    <row r="136" spans="2:2" ht="315.60000000000002" customHeight="1"/>
    <row r="137" spans="2:2" ht="94.95" customHeight="1">
      <c r="B137" s="85" t="s">
        <v>175</v>
      </c>
    </row>
    <row r="138" spans="2:2">
      <c r="B138" s="80"/>
    </row>
    <row r="139" spans="2:2">
      <c r="B139" s="80"/>
    </row>
    <row r="140" spans="2:2" ht="312" customHeight="1"/>
    <row r="141" spans="2:2" ht="49.95" customHeight="1" thickBot="1">
      <c r="B141" s="73" t="s">
        <v>156</v>
      </c>
    </row>
    <row r="142" spans="2:2" ht="18.600000000000001" thickBot="1">
      <c r="B142" s="74"/>
    </row>
    <row r="143" spans="2:2" ht="44.4" customHeight="1">
      <c r="B143" s="79" t="s">
        <v>157</v>
      </c>
    </row>
    <row r="145" spans="2:2" ht="39" customHeight="1">
      <c r="B145" s="84" t="s">
        <v>158</v>
      </c>
    </row>
    <row r="146" spans="2:2" ht="22.2">
      <c r="B146" s="89"/>
    </row>
    <row r="147" spans="2:2" ht="61.2" customHeight="1">
      <c r="B147" s="84" t="s">
        <v>159</v>
      </c>
    </row>
    <row r="148" spans="2:2" ht="22.2">
      <c r="B148" s="89"/>
    </row>
    <row r="149" spans="2:2" ht="58.95" customHeight="1">
      <c r="B149" s="84" t="s">
        <v>160</v>
      </c>
    </row>
    <row r="150" spans="2:2" ht="22.2">
      <c r="B150" s="89"/>
    </row>
    <row r="151" spans="2:2" ht="114" customHeight="1">
      <c r="B151" s="95" t="s">
        <v>161</v>
      </c>
    </row>
  </sheetData>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EFA66-AACC-4A1E-A17D-F6AC914A527A}">
  <dimension ref="B98"/>
  <sheetViews>
    <sheetView topLeftCell="A79" workbookViewId="0">
      <selection activeCell="E103" sqref="E103"/>
    </sheetView>
  </sheetViews>
  <sheetFormatPr defaultRowHeight="18"/>
  <sheetData>
    <row r="98" spans="2:2">
      <c r="B98" t="s">
        <v>201</v>
      </c>
    </row>
  </sheetData>
  <phoneticPr fontId="2"/>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F080E-C636-4703-B80F-D87764C16BE7}">
  <dimension ref="A1:J30"/>
  <sheetViews>
    <sheetView workbookViewId="0">
      <selection activeCell="D18" sqref="D18"/>
    </sheetView>
  </sheetViews>
  <sheetFormatPr defaultRowHeight="18"/>
  <cols>
    <col min="2" max="2" width="11.69921875" customWidth="1"/>
    <col min="4" max="4" width="8.19921875" customWidth="1"/>
  </cols>
  <sheetData>
    <row r="1" spans="1:10">
      <c r="B1" t="s">
        <v>192</v>
      </c>
      <c r="I1" t="s">
        <v>200</v>
      </c>
    </row>
    <row r="3" spans="1:10" ht="18.600000000000001" thickBot="1">
      <c r="B3" s="1"/>
      <c r="C3" s="99" t="s">
        <v>58</v>
      </c>
      <c r="D3" s="99" t="s">
        <v>59</v>
      </c>
      <c r="E3" s="1"/>
      <c r="G3" s="1"/>
      <c r="H3" s="1" t="s">
        <v>58</v>
      </c>
      <c r="I3" s="1" t="s">
        <v>59</v>
      </c>
      <c r="J3" s="1"/>
    </row>
    <row r="4" spans="1:10" ht="22.2">
      <c r="B4" s="97" t="s">
        <v>60</v>
      </c>
      <c r="C4" s="113">
        <v>68</v>
      </c>
      <c r="D4" s="114">
        <v>49</v>
      </c>
      <c r="E4" s="98">
        <f>C4+D4</f>
        <v>117</v>
      </c>
      <c r="G4" s="14" t="s">
        <v>60</v>
      </c>
      <c r="H4" s="1" t="s">
        <v>61</v>
      </c>
      <c r="I4" s="1" t="s">
        <v>62</v>
      </c>
      <c r="J4" s="1" t="s">
        <v>179</v>
      </c>
    </row>
    <row r="5" spans="1:10" ht="22.8" thickBot="1">
      <c r="B5" s="97" t="s">
        <v>57</v>
      </c>
      <c r="C5" s="115">
        <v>40</v>
      </c>
      <c r="D5" s="116">
        <v>59</v>
      </c>
      <c r="E5" s="98">
        <f>C5+D5</f>
        <v>99</v>
      </c>
      <c r="G5" s="14" t="s">
        <v>57</v>
      </c>
      <c r="H5" s="1" t="s">
        <v>63</v>
      </c>
      <c r="I5" s="1" t="s">
        <v>64</v>
      </c>
      <c r="J5" s="1" t="s">
        <v>180</v>
      </c>
    </row>
    <row r="6" spans="1:10">
      <c r="B6" s="1"/>
      <c r="C6" s="100">
        <f>C4+C5</f>
        <v>108</v>
      </c>
      <c r="D6" s="100">
        <f>D4+D5</f>
        <v>108</v>
      </c>
      <c r="E6" s="1">
        <f>E4+E5</f>
        <v>216</v>
      </c>
      <c r="G6" s="1"/>
      <c r="H6" s="1" t="s">
        <v>182</v>
      </c>
      <c r="I6" s="1" t="s">
        <v>183</v>
      </c>
      <c r="J6" s="1" t="s">
        <v>181</v>
      </c>
    </row>
    <row r="7" spans="1:10" ht="18.600000000000001" thickBot="1"/>
    <row r="8" spans="1:10" ht="29.4" thickBot="1">
      <c r="B8" s="105" t="s">
        <v>197</v>
      </c>
      <c r="C8" s="65" t="s">
        <v>193</v>
      </c>
      <c r="D8" s="111">
        <f>(C4/D4)/(C5/D5)</f>
        <v>2.046938775510204</v>
      </c>
      <c r="F8" t="s">
        <v>194</v>
      </c>
    </row>
    <row r="9" spans="1:10" ht="18.600000000000001" thickBot="1"/>
    <row r="10" spans="1:10" ht="29.4" thickBot="1">
      <c r="A10" s="105" t="s">
        <v>199</v>
      </c>
      <c r="B10" s="65" t="s">
        <v>198</v>
      </c>
      <c r="C10" s="65" t="s">
        <v>195</v>
      </c>
      <c r="D10" s="112">
        <f>(C4/E4)/(C5/E5)</f>
        <v>1.4384615384615387</v>
      </c>
      <c r="F10" t="s">
        <v>196</v>
      </c>
    </row>
    <row r="11" spans="1:10" ht="18.600000000000001" thickBot="1"/>
    <row r="12" spans="1:10">
      <c r="E12" s="10"/>
      <c r="F12" s="136" t="s">
        <v>363</v>
      </c>
      <c r="G12" s="137"/>
      <c r="H12" s="11"/>
    </row>
    <row r="13" spans="1:10">
      <c r="E13" s="138"/>
      <c r="F13" s="139" t="s">
        <v>364</v>
      </c>
      <c r="G13" s="139"/>
      <c r="H13" s="140"/>
    </row>
    <row r="14" spans="1:10" ht="22.2">
      <c r="B14" t="s">
        <v>362</v>
      </c>
      <c r="E14" s="142" t="s">
        <v>365</v>
      </c>
      <c r="F14" s="143">
        <f>D8*EXP(1.96*(SQRT(LOG(D8))))</f>
        <v>6.1078215391970723</v>
      </c>
      <c r="G14" s="139"/>
      <c r="H14" s="140"/>
    </row>
    <row r="15" spans="1:10" ht="22.2">
      <c r="E15" s="142" t="s">
        <v>366</v>
      </c>
      <c r="F15" s="143">
        <f>D8*EXP(-1.96*(SQRT(LOG(D8))))</f>
        <v>0.68599881705745136</v>
      </c>
      <c r="G15" s="139"/>
      <c r="H15" s="140"/>
    </row>
    <row r="16" spans="1:10" ht="18.600000000000001" thickBot="1">
      <c r="E16" s="12"/>
      <c r="F16" s="141"/>
      <c r="G16" s="141"/>
      <c r="H16" s="13"/>
    </row>
    <row r="18" spans="5:9">
      <c r="E18" s="107" t="s">
        <v>367</v>
      </c>
    </row>
    <row r="19" spans="5:9">
      <c r="E19" s="144" t="s">
        <v>368</v>
      </c>
      <c r="F19" s="5"/>
      <c r="G19" s="5"/>
      <c r="H19" s="5"/>
      <c r="I19" s="5"/>
    </row>
    <row r="20" spans="5:9">
      <c r="E20" s="144" t="s">
        <v>369</v>
      </c>
      <c r="F20" s="5"/>
      <c r="G20" s="5"/>
      <c r="H20" s="5"/>
      <c r="I20" s="5"/>
    </row>
    <row r="21" spans="5:9" ht="18.600000000000001" thickBot="1"/>
    <row r="22" spans="5:9">
      <c r="E22" s="10"/>
      <c r="F22" s="136" t="s">
        <v>563</v>
      </c>
      <c r="G22" s="137"/>
      <c r="H22" s="11"/>
    </row>
    <row r="23" spans="5:9">
      <c r="E23" s="138"/>
      <c r="F23" s="139" t="s">
        <v>364</v>
      </c>
      <c r="G23" s="139"/>
      <c r="H23" s="140"/>
    </row>
    <row r="24" spans="5:9" ht="22.2">
      <c r="E24" s="142" t="s">
        <v>365</v>
      </c>
      <c r="F24" s="143">
        <f>D10*EXP(1.96*(SQRT(LOG(D10))))</f>
        <v>3.1343062795711867</v>
      </c>
      <c r="G24" s="139"/>
      <c r="H24" s="140"/>
    </row>
    <row r="25" spans="5:9" ht="22.2">
      <c r="E25" s="142" t="s">
        <v>366</v>
      </c>
      <c r="F25" s="143">
        <f>D10*EXP(-1.96*(SQRT(LOG(D10))))</f>
        <v>0.6601689219460154</v>
      </c>
      <c r="G25" s="139"/>
      <c r="H25" s="140"/>
    </row>
    <row r="26" spans="5:9" ht="18.600000000000001" thickBot="1">
      <c r="E26" s="12"/>
      <c r="F26" s="141"/>
      <c r="G26" s="141"/>
      <c r="H26" s="13"/>
    </row>
    <row r="28" spans="5:9">
      <c r="E28" s="107" t="s">
        <v>564</v>
      </c>
    </row>
    <row r="29" spans="5:9">
      <c r="E29" s="144" t="s">
        <v>368</v>
      </c>
      <c r="F29" s="5"/>
      <c r="G29" s="5"/>
      <c r="H29" s="5"/>
    </row>
    <row r="30" spans="5:9">
      <c r="E30" s="144" t="s">
        <v>369</v>
      </c>
      <c r="F30" s="5"/>
      <c r="G30" s="5"/>
      <c r="H30" s="5"/>
    </row>
  </sheetData>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0B537-2921-4022-8757-F26457D0768B}">
  <dimension ref="A1:D295"/>
  <sheetViews>
    <sheetView topLeftCell="A196" workbookViewId="0">
      <selection activeCell="F196" sqref="F196"/>
    </sheetView>
  </sheetViews>
  <sheetFormatPr defaultRowHeight="18"/>
  <cols>
    <col min="1" max="1" width="26.19921875" customWidth="1"/>
  </cols>
  <sheetData>
    <row r="1" spans="1:1" ht="44.7" customHeight="1">
      <c r="A1" s="117" t="s">
        <v>202</v>
      </c>
    </row>
    <row r="2" spans="1:1" ht="48.6" customHeight="1">
      <c r="A2" s="117" t="s">
        <v>203</v>
      </c>
    </row>
    <row r="3" spans="1:1">
      <c r="A3" s="118"/>
    </row>
    <row r="4" spans="1:1">
      <c r="A4" s="118"/>
    </row>
    <row r="5" spans="1:1" ht="21.6">
      <c r="A5" s="119" t="s">
        <v>204</v>
      </c>
    </row>
    <row r="6" spans="1:1" ht="9.4499999999999993" customHeight="1">
      <c r="A6" s="118"/>
    </row>
    <row r="7" spans="1:1" ht="40.200000000000003" customHeight="1">
      <c r="A7" s="119" t="s">
        <v>205</v>
      </c>
    </row>
    <row r="8" spans="1:1">
      <c r="A8" s="120"/>
    </row>
    <row r="9" spans="1:1">
      <c r="A9" s="122" t="s">
        <v>206</v>
      </c>
    </row>
    <row r="10" spans="1:1">
      <c r="A10" s="120"/>
    </row>
    <row r="11" spans="1:1" ht="36">
      <c r="A11" s="122" t="s">
        <v>207</v>
      </c>
    </row>
    <row r="12" spans="1:1">
      <c r="A12" s="120"/>
    </row>
    <row r="13" spans="1:1">
      <c r="A13" s="122" t="s">
        <v>208</v>
      </c>
    </row>
    <row r="14" spans="1:1">
      <c r="A14" s="120"/>
    </row>
    <row r="15" spans="1:1">
      <c r="A15" s="122" t="s">
        <v>209</v>
      </c>
    </row>
    <row r="16" spans="1:1">
      <c r="A16" s="120"/>
    </row>
    <row r="17" spans="1:1">
      <c r="A17" s="122" t="s">
        <v>210</v>
      </c>
    </row>
    <row r="18" spans="1:1" ht="21.6">
      <c r="A18" s="119"/>
    </row>
    <row r="19" spans="1:1" ht="21.6">
      <c r="A19" s="119"/>
    </row>
    <row r="20" spans="1:1" ht="30.6" customHeight="1">
      <c r="A20" s="119" t="s">
        <v>211</v>
      </c>
    </row>
    <row r="21" spans="1:1" ht="45.9" customHeight="1">
      <c r="A21" s="124" t="s">
        <v>212</v>
      </c>
    </row>
    <row r="22" spans="1:1">
      <c r="A22" s="118"/>
    </row>
    <row r="24" spans="1:1">
      <c r="A24" s="118"/>
    </row>
    <row r="25" spans="1:1" ht="28.8">
      <c r="A25" s="125" t="s">
        <v>206</v>
      </c>
    </row>
    <row r="26" spans="1:1">
      <c r="A26" s="118"/>
    </row>
    <row r="27" spans="1:1" ht="324">
      <c r="A27" s="126" t="s">
        <v>213</v>
      </c>
    </row>
    <row r="28" spans="1:1">
      <c r="A28" s="118"/>
    </row>
    <row r="29" spans="1:1" ht="388.8">
      <c r="A29" s="126" t="s">
        <v>214</v>
      </c>
    </row>
    <row r="30" spans="1:1">
      <c r="A30" s="118"/>
    </row>
    <row r="31" spans="1:1" ht="302.39999999999998">
      <c r="A31" s="126" t="s">
        <v>215</v>
      </c>
    </row>
    <row r="32" spans="1:1">
      <c r="A32" s="118"/>
    </row>
    <row r="33" spans="1:1" ht="237.6">
      <c r="A33" s="126" t="s">
        <v>216</v>
      </c>
    </row>
    <row r="34" spans="1:1">
      <c r="A34" s="118"/>
    </row>
    <row r="35" spans="1:1" ht="216">
      <c r="A35" s="126" t="s">
        <v>217</v>
      </c>
    </row>
    <row r="36" spans="1:1">
      <c r="A36" s="118"/>
    </row>
    <row r="38" spans="1:1">
      <c r="A38" s="118"/>
    </row>
    <row r="39" spans="1:1" ht="86.4">
      <c r="A39" s="125" t="s">
        <v>207</v>
      </c>
    </row>
    <row r="40" spans="1:1">
      <c r="A40" s="118"/>
    </row>
    <row r="41" spans="1:1" ht="194.4">
      <c r="A41" s="126" t="s">
        <v>218</v>
      </c>
    </row>
    <row r="42" spans="1:1">
      <c r="A42" s="118"/>
    </row>
    <row r="43" spans="1:1">
      <c r="A43" s="118"/>
    </row>
    <row r="44" spans="1:1" ht="21.6">
      <c r="A44" s="126" t="s">
        <v>219</v>
      </c>
    </row>
    <row r="45" spans="1:1">
      <c r="A45" s="118"/>
    </row>
    <row r="46" spans="1:1">
      <c r="A46" s="118"/>
    </row>
    <row r="47" spans="1:1" ht="280.8">
      <c r="A47" s="126" t="s">
        <v>220</v>
      </c>
    </row>
    <row r="48" spans="1:1">
      <c r="A48" s="118"/>
    </row>
    <row r="49" spans="1:4">
      <c r="A49" s="118"/>
    </row>
    <row r="50" spans="1:4" ht="64.8">
      <c r="A50" s="126" t="s">
        <v>221</v>
      </c>
    </row>
    <row r="51" spans="1:4" ht="21.6">
      <c r="A51" s="126"/>
    </row>
    <row r="52" spans="1:4" ht="21.6">
      <c r="A52" s="126"/>
    </row>
    <row r="53" spans="1:4" ht="18.600000000000001" thickBot="1">
      <c r="A53" s="358" t="s">
        <v>222</v>
      </c>
      <c r="B53" s="359"/>
      <c r="C53" s="359"/>
      <c r="D53" s="359"/>
    </row>
    <row r="54" spans="1:4" ht="19.2" thickTop="1" thickBot="1">
      <c r="A54" s="127"/>
      <c r="B54" s="360" t="s">
        <v>223</v>
      </c>
      <c r="C54" s="361"/>
      <c r="D54" s="129"/>
    </row>
    <row r="55" spans="1:4" ht="19.2" thickTop="1" thickBot="1">
      <c r="A55" s="128" t="s">
        <v>224</v>
      </c>
      <c r="B55" s="128" t="s">
        <v>225</v>
      </c>
      <c r="C55" s="128" t="s">
        <v>226</v>
      </c>
      <c r="D55" s="128" t="s">
        <v>227</v>
      </c>
    </row>
    <row r="56" spans="1:4" ht="19.2" thickTop="1" thickBot="1">
      <c r="A56" s="128" t="s">
        <v>228</v>
      </c>
      <c r="B56" s="128" t="s">
        <v>229</v>
      </c>
      <c r="C56" s="128" t="s">
        <v>230</v>
      </c>
      <c r="D56" s="128" t="s">
        <v>231</v>
      </c>
    </row>
    <row r="57" spans="1:4" ht="19.2" thickTop="1" thickBot="1">
      <c r="A57" s="128" t="s">
        <v>232</v>
      </c>
      <c r="B57" s="128" t="s">
        <v>233</v>
      </c>
      <c r="C57" s="128" t="s">
        <v>234</v>
      </c>
      <c r="D57" s="128" t="s">
        <v>235</v>
      </c>
    </row>
    <row r="58" spans="1:4" ht="19.2" thickTop="1" thickBot="1">
      <c r="A58" s="128" t="s">
        <v>236</v>
      </c>
      <c r="B58" s="128" t="s">
        <v>237</v>
      </c>
      <c r="C58" s="128" t="s">
        <v>238</v>
      </c>
      <c r="D58" s="128" t="s">
        <v>239</v>
      </c>
    </row>
    <row r="59" spans="1:4" ht="18.600000000000001" thickTop="1">
      <c r="A59" s="118"/>
    </row>
    <row r="60" spans="1:4" ht="19.2">
      <c r="A60" s="130" t="s">
        <v>240</v>
      </c>
    </row>
    <row r="61" spans="1:4">
      <c r="A61" s="118"/>
    </row>
    <row r="62" spans="1:4">
      <c r="A62" s="118"/>
    </row>
    <row r="63" spans="1:4" ht="129.6">
      <c r="A63" s="126" t="s">
        <v>241</v>
      </c>
    </row>
    <row r="64" spans="1:4">
      <c r="A64" s="118"/>
    </row>
    <row r="65" spans="1:1">
      <c r="A65" s="118"/>
    </row>
    <row r="66" spans="1:1" ht="64.8">
      <c r="A66" s="126" t="s">
        <v>242</v>
      </c>
    </row>
    <row r="67" spans="1:1" ht="151.19999999999999">
      <c r="A67" s="126" t="s">
        <v>243</v>
      </c>
    </row>
    <row r="68" spans="1:1">
      <c r="A68" s="118"/>
    </row>
    <row r="69" spans="1:1">
      <c r="A69" s="118"/>
    </row>
    <row r="70" spans="1:1" ht="151.19999999999999">
      <c r="A70" s="126" t="s">
        <v>244</v>
      </c>
    </row>
    <row r="71" spans="1:1">
      <c r="A71" s="118"/>
    </row>
    <row r="72" spans="1:1">
      <c r="A72" s="118"/>
    </row>
    <row r="73" spans="1:1" ht="194.4">
      <c r="A73" s="126" t="s">
        <v>245</v>
      </c>
    </row>
    <row r="74" spans="1:1" ht="64.8">
      <c r="A74" s="126" t="s">
        <v>246</v>
      </c>
    </row>
    <row r="75" spans="1:1">
      <c r="A75" s="118"/>
    </row>
    <row r="76" spans="1:1">
      <c r="A76" s="118"/>
    </row>
    <row r="77" spans="1:1" ht="108">
      <c r="A77" s="126" t="s">
        <v>247</v>
      </c>
    </row>
    <row r="78" spans="1:1">
      <c r="A78" s="118"/>
    </row>
    <row r="79" spans="1:1">
      <c r="A79" s="118"/>
    </row>
    <row r="80" spans="1:1" ht="64.8">
      <c r="A80" s="126" t="s">
        <v>248</v>
      </c>
    </row>
    <row r="81" spans="1:4">
      <c r="A81" s="118"/>
    </row>
    <row r="82" spans="1:4">
      <c r="A82" s="118"/>
    </row>
    <row r="83" spans="1:4" ht="43.2">
      <c r="A83" s="126" t="s">
        <v>249</v>
      </c>
    </row>
    <row r="84" spans="1:4">
      <c r="A84" s="118"/>
    </row>
    <row r="85" spans="1:4">
      <c r="A85" s="118"/>
    </row>
    <row r="86" spans="1:4" ht="64.8">
      <c r="A86" s="126" t="s">
        <v>250</v>
      </c>
    </row>
    <row r="87" spans="1:4">
      <c r="A87" s="118"/>
    </row>
    <row r="88" spans="1:4">
      <c r="A88" s="118"/>
    </row>
    <row r="89" spans="1:4" ht="43.2">
      <c r="A89" s="126" t="s">
        <v>251</v>
      </c>
    </row>
    <row r="90" spans="1:4">
      <c r="A90" s="118"/>
    </row>
    <row r="91" spans="1:4">
      <c r="A91" s="118"/>
    </row>
    <row r="92" spans="1:4" ht="64.8">
      <c r="A92" s="126" t="s">
        <v>252</v>
      </c>
    </row>
    <row r="93" spans="1:4" ht="21.6">
      <c r="A93" s="126"/>
    </row>
    <row r="94" spans="1:4" ht="21.6">
      <c r="A94" s="126"/>
    </row>
    <row r="95" spans="1:4" ht="18.600000000000001" thickBot="1">
      <c r="A95" s="358" t="s">
        <v>253</v>
      </c>
      <c r="B95" s="359"/>
      <c r="C95" s="359"/>
      <c r="D95" s="359"/>
    </row>
    <row r="96" spans="1:4" ht="19.2" thickTop="1" thickBot="1">
      <c r="A96" s="128" t="s">
        <v>254</v>
      </c>
      <c r="B96" s="128" t="s">
        <v>255</v>
      </c>
      <c r="C96" s="128" t="s">
        <v>256</v>
      </c>
      <c r="D96" s="128" t="s">
        <v>227</v>
      </c>
    </row>
    <row r="97" spans="1:4" ht="19.2" thickTop="1" thickBot="1">
      <c r="A97" s="131" t="s">
        <v>257</v>
      </c>
      <c r="B97" s="128">
        <v>34</v>
      </c>
      <c r="C97" s="128">
        <v>170</v>
      </c>
      <c r="D97" s="128">
        <v>204</v>
      </c>
    </row>
    <row r="98" spans="1:4" ht="19.2" thickTop="1" thickBot="1">
      <c r="A98" s="132" t="s">
        <v>258</v>
      </c>
      <c r="B98" s="128">
        <v>7</v>
      </c>
      <c r="C98" s="128">
        <v>57</v>
      </c>
      <c r="D98" s="128">
        <v>64</v>
      </c>
    </row>
    <row r="99" spans="1:4" ht="18.600000000000001" thickTop="1">
      <c r="A99" s="118"/>
    </row>
    <row r="100" spans="1:4" ht="96">
      <c r="A100" s="130" t="s">
        <v>259</v>
      </c>
    </row>
    <row r="101" spans="1:4">
      <c r="A101" s="118"/>
    </row>
    <row r="102" spans="1:4">
      <c r="A102" s="118"/>
    </row>
    <row r="103" spans="1:4" ht="151.19999999999999">
      <c r="A103" s="126" t="s">
        <v>260</v>
      </c>
    </row>
    <row r="104" spans="1:4">
      <c r="A104" s="118"/>
    </row>
    <row r="105" spans="1:4">
      <c r="A105" s="118"/>
    </row>
    <row r="106" spans="1:4" ht="86.4">
      <c r="A106" s="126" t="s">
        <v>261</v>
      </c>
    </row>
    <row r="107" spans="1:4" ht="64.8">
      <c r="A107" s="126" t="s">
        <v>262</v>
      </c>
    </row>
    <row r="108" spans="1:4" ht="259.2">
      <c r="A108" s="126" t="s">
        <v>263</v>
      </c>
    </row>
    <row r="109" spans="1:4">
      <c r="A109" s="118"/>
    </row>
    <row r="110" spans="1:4">
      <c r="A110" s="118"/>
    </row>
    <row r="111" spans="1:4">
      <c r="A111" s="118"/>
    </row>
    <row r="112" spans="1:4" ht="21.6">
      <c r="A112" s="126" t="s">
        <v>264</v>
      </c>
    </row>
    <row r="113" spans="1:4">
      <c r="A113" s="118"/>
    </row>
    <row r="114" spans="1:4">
      <c r="A114" s="118"/>
    </row>
    <row r="115" spans="1:4">
      <c r="A115" s="118"/>
    </row>
    <row r="116" spans="1:4" ht="345.6">
      <c r="A116" s="126" t="s">
        <v>265</v>
      </c>
    </row>
    <row r="117" spans="1:4">
      <c r="A117" s="118"/>
    </row>
    <row r="118" spans="1:4">
      <c r="A118" s="118"/>
    </row>
    <row r="119" spans="1:4">
      <c r="A119" s="118"/>
    </row>
    <row r="120" spans="1:4" ht="86.4">
      <c r="A120" s="126" t="s">
        <v>266</v>
      </c>
    </row>
    <row r="121" spans="1:4" ht="21.6">
      <c r="A121" s="126"/>
    </row>
    <row r="122" spans="1:4" ht="21.6">
      <c r="A122" s="126"/>
    </row>
    <row r="123" spans="1:4" ht="21.6">
      <c r="A123" s="126"/>
    </row>
    <row r="124" spans="1:4" ht="18.600000000000001" thickBot="1">
      <c r="A124" s="358" t="s">
        <v>267</v>
      </c>
      <c r="B124" s="359"/>
      <c r="C124" s="359"/>
      <c r="D124" s="359"/>
    </row>
    <row r="125" spans="1:4" ht="19.2" thickTop="1" thickBot="1">
      <c r="A125" s="127"/>
      <c r="B125" s="360" t="s">
        <v>224</v>
      </c>
      <c r="C125" s="361"/>
      <c r="D125" s="129"/>
    </row>
    <row r="126" spans="1:4" ht="19.2" thickTop="1" thickBot="1">
      <c r="A126" s="128" t="s">
        <v>268</v>
      </c>
      <c r="B126" s="128" t="s">
        <v>225</v>
      </c>
      <c r="C126" s="128" t="s">
        <v>226</v>
      </c>
      <c r="D126" s="128" t="s">
        <v>227</v>
      </c>
    </row>
    <row r="127" spans="1:4" ht="19.2" thickTop="1" thickBot="1">
      <c r="A127" s="128" t="s">
        <v>269</v>
      </c>
      <c r="B127" s="128" t="s">
        <v>229</v>
      </c>
      <c r="C127" s="128" t="s">
        <v>230</v>
      </c>
      <c r="D127" s="128" t="s">
        <v>231</v>
      </c>
    </row>
    <row r="128" spans="1:4" ht="19.2" thickTop="1" thickBot="1">
      <c r="A128" s="128" t="s">
        <v>270</v>
      </c>
      <c r="B128" s="128" t="s">
        <v>233</v>
      </c>
      <c r="C128" s="128" t="s">
        <v>234</v>
      </c>
      <c r="D128" s="128" t="s">
        <v>235</v>
      </c>
    </row>
    <row r="129" spans="1:4" ht="19.2" thickTop="1" thickBot="1">
      <c r="A129" s="128" t="s">
        <v>236</v>
      </c>
      <c r="B129" s="128" t="s">
        <v>237</v>
      </c>
      <c r="C129" s="128" t="s">
        <v>238</v>
      </c>
      <c r="D129" s="128" t="s">
        <v>239</v>
      </c>
    </row>
    <row r="130" spans="1:4" ht="18.600000000000001" thickTop="1">
      <c r="A130" s="118"/>
    </row>
    <row r="131" spans="1:4" ht="19.2">
      <c r="A131" s="130" t="s">
        <v>240</v>
      </c>
    </row>
    <row r="132" spans="1:4">
      <c r="A132" s="118"/>
    </row>
    <row r="133" spans="1:4">
      <c r="A133" s="118"/>
    </row>
    <row r="134" spans="1:4" ht="172.8">
      <c r="A134" s="126" t="s">
        <v>271</v>
      </c>
    </row>
    <row r="135" spans="1:4" ht="108">
      <c r="A135" s="126" t="s">
        <v>272</v>
      </c>
    </row>
    <row r="136" spans="1:4">
      <c r="A136" s="118"/>
    </row>
    <row r="137" spans="1:4">
      <c r="A137" s="118"/>
    </row>
    <row r="138" spans="1:4" ht="86.4">
      <c r="A138" s="126" t="s">
        <v>273</v>
      </c>
    </row>
    <row r="139" spans="1:4" ht="21.6">
      <c r="A139" s="126"/>
    </row>
    <row r="140" spans="1:4" ht="21.6">
      <c r="A140" s="126"/>
    </row>
    <row r="141" spans="1:4">
      <c r="A141" s="123"/>
      <c r="B141" s="133" t="s">
        <v>274</v>
      </c>
    </row>
    <row r="142" spans="1:4">
      <c r="A142" s="134" t="s">
        <v>275</v>
      </c>
      <c r="B142" s="133" t="s">
        <v>276</v>
      </c>
    </row>
    <row r="143" spans="1:4">
      <c r="A143" s="123"/>
      <c r="B143" s="133" t="s">
        <v>277</v>
      </c>
    </row>
    <row r="144" spans="1:4">
      <c r="A144" s="118"/>
    </row>
    <row r="145" spans="1:2" ht="21.6">
      <c r="A145" s="126" t="s">
        <v>278</v>
      </c>
    </row>
    <row r="146" spans="1:2">
      <c r="A146" s="118"/>
    </row>
    <row r="147" spans="1:2" ht="43.2">
      <c r="A147" s="126" t="s">
        <v>279</v>
      </c>
    </row>
    <row r="148" spans="1:2" ht="21.6">
      <c r="A148" s="126"/>
    </row>
    <row r="149" spans="1:2">
      <c r="A149" s="123"/>
      <c r="B149" s="133" t="s">
        <v>280</v>
      </c>
    </row>
    <row r="150" spans="1:2">
      <c r="A150" s="134" t="s">
        <v>281</v>
      </c>
      <c r="B150" s="133" t="s">
        <v>276</v>
      </c>
    </row>
    <row r="151" spans="1:2">
      <c r="A151" s="123"/>
      <c r="B151" s="133" t="s">
        <v>282</v>
      </c>
    </row>
    <row r="152" spans="1:2">
      <c r="A152" s="118"/>
    </row>
    <row r="153" spans="1:2" ht="21.6">
      <c r="A153" s="126" t="s">
        <v>283</v>
      </c>
    </row>
    <row r="154" spans="1:2">
      <c r="A154" s="118"/>
    </row>
    <row r="155" spans="1:2" ht="172.8">
      <c r="A155" s="126" t="s">
        <v>284</v>
      </c>
    </row>
    <row r="156" spans="1:2">
      <c r="A156" s="118"/>
    </row>
    <row r="157" spans="1:2" ht="64.8">
      <c r="A157" s="126" t="s">
        <v>285</v>
      </c>
    </row>
    <row r="158" spans="1:2">
      <c r="A158" s="118"/>
    </row>
    <row r="159" spans="1:2" ht="64.8">
      <c r="A159" s="126" t="s">
        <v>286</v>
      </c>
    </row>
    <row r="160" spans="1:2">
      <c r="A160" s="118"/>
    </row>
    <row r="161" spans="1:1" ht="21.6">
      <c r="A161" s="126" t="s">
        <v>287</v>
      </c>
    </row>
    <row r="162" spans="1:1">
      <c r="A162" s="118"/>
    </row>
    <row r="163" spans="1:1" ht="64.8">
      <c r="A163" s="126" t="s">
        <v>288</v>
      </c>
    </row>
    <row r="164" spans="1:1">
      <c r="A164" s="118"/>
    </row>
    <row r="165" spans="1:1" ht="129">
      <c r="A165" s="126" t="s">
        <v>361</v>
      </c>
    </row>
    <row r="166" spans="1:1">
      <c r="A166" s="118"/>
    </row>
    <row r="167" spans="1:1" ht="21.6">
      <c r="A167" s="126" t="s">
        <v>289</v>
      </c>
    </row>
    <row r="168" spans="1:1">
      <c r="A168" s="118"/>
    </row>
    <row r="169" spans="1:1" ht="86.4">
      <c r="A169" s="126" t="s">
        <v>290</v>
      </c>
    </row>
    <row r="170" spans="1:1">
      <c r="A170" s="118"/>
    </row>
    <row r="171" spans="1:1" ht="129.6">
      <c r="A171" s="126" t="s">
        <v>291</v>
      </c>
    </row>
    <row r="172" spans="1:1">
      <c r="A172" s="118"/>
    </row>
    <row r="173" spans="1:1" ht="194.4">
      <c r="A173" s="126" t="s">
        <v>292</v>
      </c>
    </row>
    <row r="174" spans="1:1">
      <c r="A174" s="118"/>
    </row>
    <row r="175" spans="1:1" ht="108">
      <c r="A175" s="126" t="s">
        <v>293</v>
      </c>
    </row>
    <row r="176" spans="1:1" ht="129.6">
      <c r="A176" s="126" t="s">
        <v>294</v>
      </c>
    </row>
    <row r="177" spans="1:1">
      <c r="A177" s="118"/>
    </row>
    <row r="178" spans="1:1" ht="151.19999999999999">
      <c r="A178" s="126" t="s">
        <v>295</v>
      </c>
    </row>
    <row r="179" spans="1:1">
      <c r="A179" s="118"/>
    </row>
    <row r="180" spans="1:1">
      <c r="A180" s="118"/>
    </row>
    <row r="181" spans="1:1" ht="43.2">
      <c r="A181" s="126" t="s">
        <v>296</v>
      </c>
    </row>
    <row r="182" spans="1:1">
      <c r="A182" s="118"/>
    </row>
    <row r="183" spans="1:1">
      <c r="A183" s="118"/>
    </row>
    <row r="184" spans="1:1" ht="216">
      <c r="A184" s="126" t="s">
        <v>297</v>
      </c>
    </row>
    <row r="185" spans="1:1">
      <c r="A185" s="118"/>
    </row>
    <row r="186" spans="1:1">
      <c r="A186" s="118"/>
    </row>
    <row r="187" spans="1:1" ht="259.2">
      <c r="A187" s="126" t="s">
        <v>298</v>
      </c>
    </row>
    <row r="188" spans="1:1">
      <c r="A188" s="118"/>
    </row>
    <row r="189" spans="1:1">
      <c r="A189" s="118"/>
    </row>
    <row r="190" spans="1:1" ht="409.6">
      <c r="A190" s="126" t="s">
        <v>299</v>
      </c>
    </row>
    <row r="191" spans="1:1">
      <c r="A191" s="118"/>
    </row>
    <row r="192" spans="1:1">
      <c r="A192" s="118"/>
    </row>
    <row r="193" spans="1:1" ht="237.6">
      <c r="A193" s="126" t="s">
        <v>300</v>
      </c>
    </row>
    <row r="194" spans="1:1">
      <c r="A194" s="118"/>
    </row>
    <row r="195" spans="1:1">
      <c r="A195" s="118"/>
    </row>
    <row r="196" spans="1:1" ht="129.6">
      <c r="A196" s="126" t="s">
        <v>301</v>
      </c>
    </row>
    <row r="197" spans="1:1" ht="108">
      <c r="A197" s="126" t="s">
        <v>302</v>
      </c>
    </row>
    <row r="198" spans="1:1">
      <c r="A198" s="118"/>
    </row>
    <row r="199" spans="1:1">
      <c r="A199" s="118"/>
    </row>
    <row r="200" spans="1:1" ht="280.8">
      <c r="A200" s="126" t="s">
        <v>303</v>
      </c>
    </row>
    <row r="201" spans="1:1">
      <c r="A201" s="118"/>
    </row>
    <row r="202" spans="1:1">
      <c r="A202" s="118"/>
    </row>
    <row r="204" spans="1:1">
      <c r="A204" s="118"/>
    </row>
    <row r="205" spans="1:1" ht="86.4">
      <c r="A205" s="125" t="s">
        <v>304</v>
      </c>
    </row>
    <row r="206" spans="1:1">
      <c r="A206" s="118"/>
    </row>
    <row r="207" spans="1:1" ht="108">
      <c r="A207" s="126" t="s">
        <v>305</v>
      </c>
    </row>
    <row r="208" spans="1:1" ht="43.2">
      <c r="A208" s="126" t="s">
        <v>306</v>
      </c>
    </row>
    <row r="209" spans="1:1">
      <c r="A209" s="118"/>
    </row>
    <row r="210" spans="1:1" ht="108">
      <c r="A210" s="126" t="s">
        <v>307</v>
      </c>
    </row>
    <row r="211" spans="1:1" ht="129.6">
      <c r="A211" s="126" t="s">
        <v>308</v>
      </c>
    </row>
    <row r="212" spans="1:1">
      <c r="A212" s="118"/>
    </row>
    <row r="213" spans="1:1" ht="43.2">
      <c r="A213" s="126" t="s">
        <v>309</v>
      </c>
    </row>
    <row r="214" spans="1:1">
      <c r="A214" s="118"/>
    </row>
    <row r="215" spans="1:1" ht="21.6">
      <c r="A215" s="126" t="s">
        <v>310</v>
      </c>
    </row>
    <row r="216" spans="1:1">
      <c r="A216" s="118"/>
    </row>
    <row r="217" spans="1:1" ht="64.8">
      <c r="A217" s="126" t="s">
        <v>311</v>
      </c>
    </row>
    <row r="218" spans="1:1">
      <c r="A218" s="118"/>
    </row>
    <row r="219" spans="1:1" ht="45">
      <c r="A219" s="126" t="s">
        <v>312</v>
      </c>
    </row>
    <row r="220" spans="1:1">
      <c r="A220" s="118"/>
    </row>
    <row r="221" spans="1:1" ht="21.6">
      <c r="A221" s="126" t="s">
        <v>313</v>
      </c>
    </row>
    <row r="222" spans="1:1" ht="216">
      <c r="A222" s="126" t="s">
        <v>314</v>
      </c>
    </row>
    <row r="223" spans="1:1">
      <c r="A223" s="118"/>
    </row>
    <row r="224" spans="1:1" ht="86.4">
      <c r="A224" s="126" t="s">
        <v>315</v>
      </c>
    </row>
    <row r="225" spans="1:1" ht="43.2">
      <c r="A225" s="126" t="s">
        <v>316</v>
      </c>
    </row>
    <row r="226" spans="1:1">
      <c r="A226" s="118"/>
    </row>
    <row r="227" spans="1:1" ht="43.2">
      <c r="A227" s="126" t="s">
        <v>317</v>
      </c>
    </row>
    <row r="228" spans="1:1">
      <c r="A228" s="118"/>
    </row>
    <row r="229" spans="1:1" ht="43.2">
      <c r="A229" s="126" t="s">
        <v>318</v>
      </c>
    </row>
    <row r="230" spans="1:1">
      <c r="A230" s="118"/>
    </row>
    <row r="231" spans="1:1" ht="21.6">
      <c r="A231" s="126" t="s">
        <v>287</v>
      </c>
    </row>
    <row r="232" spans="1:1">
      <c r="A232" s="118"/>
    </row>
    <row r="233" spans="1:1" ht="43.2">
      <c r="A233" s="126" t="s">
        <v>319</v>
      </c>
    </row>
    <row r="234" spans="1:1">
      <c r="A234" s="118"/>
    </row>
    <row r="235" spans="1:1" ht="64.8">
      <c r="A235" s="126" t="s">
        <v>320</v>
      </c>
    </row>
    <row r="236" spans="1:1">
      <c r="A236" s="118"/>
    </row>
    <row r="237" spans="1:1" ht="21.6">
      <c r="A237" s="126" t="s">
        <v>287</v>
      </c>
    </row>
    <row r="238" spans="1:1">
      <c r="A238" s="118"/>
    </row>
    <row r="239" spans="1:1" ht="64.8">
      <c r="A239" s="126" t="s">
        <v>321</v>
      </c>
    </row>
    <row r="240" spans="1:1" ht="43.2">
      <c r="A240" s="126" t="s">
        <v>322</v>
      </c>
    </row>
    <row r="241" spans="1:3">
      <c r="A241" s="118"/>
    </row>
    <row r="242" spans="1:3" ht="129.6">
      <c r="A242" s="126" t="s">
        <v>323</v>
      </c>
    </row>
    <row r="243" spans="1:3">
      <c r="A243" s="118"/>
    </row>
    <row r="244" spans="1:3" ht="64.8">
      <c r="A244" s="126" t="s">
        <v>324</v>
      </c>
    </row>
    <row r="245" spans="1:3">
      <c r="A245" s="118"/>
    </row>
    <row r="246" spans="1:3" ht="43.2">
      <c r="A246" s="126" t="s">
        <v>325</v>
      </c>
    </row>
    <row r="247" spans="1:3">
      <c r="A247" s="118"/>
    </row>
    <row r="248" spans="1:3" ht="108">
      <c r="A248" s="126" t="s">
        <v>326</v>
      </c>
    </row>
    <row r="249" spans="1:3">
      <c r="A249" s="118"/>
    </row>
    <row r="250" spans="1:3" ht="194.4">
      <c r="A250" s="126" t="s">
        <v>327</v>
      </c>
    </row>
    <row r="251" spans="1:3">
      <c r="A251" s="118"/>
    </row>
    <row r="252" spans="1:3" ht="194.4">
      <c r="A252" s="126" t="s">
        <v>328</v>
      </c>
    </row>
    <row r="253" spans="1:3" ht="21.6">
      <c r="A253" s="126"/>
    </row>
    <row r="254" spans="1:3" ht="18.600000000000001" thickBot="1">
      <c r="A254" s="358" t="s">
        <v>329</v>
      </c>
      <c r="B254" s="359"/>
      <c r="C254" s="359"/>
    </row>
    <row r="255" spans="1:3" ht="20.399999999999999" thickTop="1" thickBot="1">
      <c r="A255" s="128" t="s">
        <v>330</v>
      </c>
      <c r="B255" s="128" t="s">
        <v>331</v>
      </c>
      <c r="C255" s="135" t="s">
        <v>332</v>
      </c>
    </row>
    <row r="256" spans="1:3" ht="20.399999999999999" thickTop="1" thickBot="1">
      <c r="A256" s="131" t="s">
        <v>333</v>
      </c>
      <c r="B256" s="135" t="s">
        <v>334</v>
      </c>
      <c r="C256" s="128">
        <v>1.008</v>
      </c>
    </row>
    <row r="257" spans="1:3" ht="20.399999999999999" thickTop="1" thickBot="1">
      <c r="A257" s="131" t="s">
        <v>335</v>
      </c>
      <c r="B257" s="135" t="s">
        <v>336</v>
      </c>
      <c r="C257" s="128">
        <v>1.0760000000000001</v>
      </c>
    </row>
    <row r="258" spans="1:3" ht="20.399999999999999" thickTop="1" thickBot="1">
      <c r="A258" s="131" t="s">
        <v>337</v>
      </c>
      <c r="B258" s="135" t="s">
        <v>338</v>
      </c>
      <c r="C258" s="128">
        <v>1.113</v>
      </c>
    </row>
    <row r="259" spans="1:3" ht="20.399999999999999" thickTop="1" thickBot="1">
      <c r="A259" s="131" t="s">
        <v>339</v>
      </c>
      <c r="B259" s="135" t="s">
        <v>340</v>
      </c>
      <c r="C259" s="128">
        <v>1.0129999999999999</v>
      </c>
    </row>
    <row r="260" spans="1:3" ht="19.2" thickTop="1" thickBot="1">
      <c r="A260" s="131" t="s">
        <v>341</v>
      </c>
      <c r="B260" s="135">
        <f>-2.286*10-2</f>
        <v>-24.86</v>
      </c>
      <c r="C260" s="128">
        <v>0.97699999999999998</v>
      </c>
    </row>
    <row r="261" spans="1:3" ht="20.399999999999999" thickTop="1" thickBot="1">
      <c r="A261" s="131" t="s">
        <v>342</v>
      </c>
      <c r="B261" s="135">
        <f>-4.04*10-1</f>
        <v>-41.4</v>
      </c>
      <c r="C261" s="128">
        <v>0.66800000000000004</v>
      </c>
    </row>
    <row r="262" spans="1:3" ht="19.2" thickTop="1" thickBot="1">
      <c r="A262" s="131" t="s">
        <v>343</v>
      </c>
      <c r="B262" s="135">
        <v>-5.4329999999999998</v>
      </c>
      <c r="C262" s="128" t="s">
        <v>344</v>
      </c>
    </row>
    <row r="263" spans="1:3" ht="18.600000000000001" thickTop="1">
      <c r="A263" s="118"/>
    </row>
    <row r="264" spans="1:3" ht="19.2">
      <c r="A264" s="130" t="s">
        <v>345</v>
      </c>
    </row>
    <row r="265" spans="1:3" ht="38.4">
      <c r="A265" s="130" t="s">
        <v>346</v>
      </c>
    </row>
    <row r="266" spans="1:3" ht="76.8">
      <c r="A266" s="130" t="s">
        <v>347</v>
      </c>
    </row>
    <row r="267" spans="1:3">
      <c r="A267" s="118"/>
    </row>
    <row r="268" spans="1:3">
      <c r="A268" s="118"/>
    </row>
    <row r="269" spans="1:3" ht="347.4">
      <c r="A269" s="126" t="s">
        <v>348</v>
      </c>
    </row>
    <row r="270" spans="1:3">
      <c r="A270" s="118"/>
    </row>
    <row r="271" spans="1:3">
      <c r="A271" s="118"/>
    </row>
    <row r="272" spans="1:3" ht="237.6">
      <c r="A272" s="126" t="s">
        <v>349</v>
      </c>
    </row>
    <row r="273" spans="1:1">
      <c r="A273" s="118"/>
    </row>
    <row r="274" spans="1:1">
      <c r="A274" s="118"/>
    </row>
    <row r="276" spans="1:1">
      <c r="A276" s="118"/>
    </row>
    <row r="277" spans="1:1" ht="28.8">
      <c r="A277" s="125" t="s">
        <v>209</v>
      </c>
    </row>
    <row r="278" spans="1:1">
      <c r="A278" s="118"/>
    </row>
    <row r="279" spans="1:1" ht="237.6">
      <c r="A279" s="126" t="s">
        <v>350</v>
      </c>
    </row>
    <row r="280" spans="1:1">
      <c r="A280" s="118"/>
    </row>
    <row r="281" spans="1:1" ht="172.8">
      <c r="A281" s="126" t="s">
        <v>351</v>
      </c>
    </row>
    <row r="282" spans="1:1">
      <c r="A282" s="118"/>
    </row>
    <row r="283" spans="1:1" ht="108">
      <c r="A283" s="126" t="s">
        <v>352</v>
      </c>
    </row>
    <row r="284" spans="1:1">
      <c r="A284" s="118"/>
    </row>
    <row r="286" spans="1:1">
      <c r="A286" s="118"/>
    </row>
    <row r="287" spans="1:1" ht="28.8">
      <c r="A287" s="125" t="s">
        <v>353</v>
      </c>
    </row>
    <row r="288" spans="1:1">
      <c r="A288" s="120"/>
    </row>
    <row r="289" spans="1:1" ht="237.6">
      <c r="A289" s="121" t="s">
        <v>354</v>
      </c>
    </row>
    <row r="290" spans="1:1" ht="302.39999999999998">
      <c r="A290" s="121" t="s">
        <v>355</v>
      </c>
    </row>
    <row r="291" spans="1:1" ht="259.2">
      <c r="A291" s="121" t="s">
        <v>356</v>
      </c>
    </row>
    <row r="292" spans="1:1" ht="216">
      <c r="A292" s="121" t="s">
        <v>357</v>
      </c>
    </row>
    <row r="293" spans="1:1" ht="280.8">
      <c r="A293" s="121" t="s">
        <v>358</v>
      </c>
    </row>
    <row r="294" spans="1:1" ht="194.4">
      <c r="A294" s="121" t="s">
        <v>359</v>
      </c>
    </row>
    <row r="295" spans="1:1" ht="324">
      <c r="A295" s="121" t="s">
        <v>360</v>
      </c>
    </row>
  </sheetData>
  <mergeCells count="6">
    <mergeCell ref="A254:C254"/>
    <mergeCell ref="A53:D53"/>
    <mergeCell ref="B54:C54"/>
    <mergeCell ref="A95:D95"/>
    <mergeCell ref="A124:D124"/>
    <mergeCell ref="B125:C125"/>
  </mergeCells>
  <phoneticPr fontId="2"/>
  <hyperlinks>
    <hyperlink ref="A9" r:id="rId1" location="hajimeni" display="http://halbau.world.coocan.jp/basic90.html - hajimeni" xr:uid="{CC38E4A1-0502-47D1-9D58-C5DA2D861776}"/>
    <hyperlink ref="A11" r:id="rId2" location="riskbasic" display="http://halbau.world.coocan.jp/basic90.html - riskbasic" xr:uid="{FB01E61B-7997-46B1-B7D8-BE0E6BD4D0E8}"/>
    <hyperlink ref="A13" r:id="rId3" location="logistic" display="http://halbau.world.coocan.jp/basic90.html - logistic" xr:uid="{26C40E01-3F05-4573-85DC-2BB57C2D9DFB}"/>
    <hyperlink ref="A15" r:id="rId4" location="owarini" display="http://halbau.world.coocan.jp/basic90.html - owarini" xr:uid="{C84A2A62-6C45-4689-8C5C-DD8E0F10569C}"/>
    <hyperlink ref="A17" r:id="rId5" location="bunken" display="http://halbau.world.coocan.jp/basic90.html - bunken" xr:uid="{17F30ED0-DA58-463D-BA75-058D9062B905}"/>
  </hyperlinks>
  <pageMargins left="0.7" right="0.7" top="0.75" bottom="0.75" header="0.3" footer="0.3"/>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5</vt:i4>
      </vt:variant>
    </vt:vector>
  </HeadingPairs>
  <TitlesOfParts>
    <vt:vector size="24" baseType="lpstr">
      <vt:lpstr>分散分析表（f）の求め方</vt:lpstr>
      <vt:lpstr>Chi２乗値を使う検定</vt:lpstr>
      <vt:lpstr>chi2乗検定の説明kogolabo</vt:lpstr>
      <vt:lpstr>代表値の求め方</vt:lpstr>
      <vt:lpstr>誤差解析での代表値の求め方</vt:lpstr>
      <vt:lpstr>ロジスティック回帰分析の基本</vt:lpstr>
      <vt:lpstr>ロジスティック回帰分析の応用</vt:lpstr>
      <vt:lpstr>オッズ比とリスク比</vt:lpstr>
      <vt:lpstr>高木博文先生のロジットの説明</vt:lpstr>
      <vt:lpstr>相関係数の求め方</vt:lpstr>
      <vt:lpstr>回帰式の求め方</vt:lpstr>
      <vt:lpstr>重回帰式の基本</vt:lpstr>
      <vt:lpstr>母比率の区間推定法</vt:lpstr>
      <vt:lpstr>単群の区間推定法</vt:lpstr>
      <vt:lpstr>対応のないt検定前後の変化</vt:lpstr>
      <vt:lpstr>t検定単群2群の平均値の差</vt:lpstr>
      <vt:lpstr>ノンパラメトリック検定の種類</vt:lpstr>
      <vt:lpstr>クラスカルウオリス検定-R</vt:lpstr>
      <vt:lpstr>ノンパラSPSS利用覚書</vt:lpstr>
      <vt:lpstr>オッズ比とリスク比!bunken</vt:lpstr>
      <vt:lpstr>オッズ比とリスク比!hajimeni</vt:lpstr>
      <vt:lpstr>オッズ比とリスク比!logistic</vt:lpstr>
      <vt:lpstr>オッズ比とリスク比!owarini</vt:lpstr>
      <vt:lpstr>オッズ比とリスク比!riskbasic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Akira Kimura</dc:creator>
  <cp:lastModifiedBy>Kimura Akira</cp:lastModifiedBy>
  <dcterms:created xsi:type="dcterms:W3CDTF">2020-11-16T18:15:47Z</dcterms:created>
  <dcterms:modified xsi:type="dcterms:W3CDTF">2021-06-28T03:19:37Z</dcterms:modified>
</cp:coreProperties>
</file>